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USMAN IFTIKHAR\Desktop\"/>
    </mc:Choice>
  </mc:AlternateContent>
  <xr:revisionPtr revIDLastSave="0" documentId="13_ncr:1_{C16A7FA1-CED9-4AF9-B7C0-7689F49AC66A}" xr6:coauthVersionLast="45" xr6:coauthVersionMax="45" xr10:uidLastSave="{00000000-0000-0000-0000-000000000000}"/>
  <bookViews>
    <workbookView xWindow="-120" yWindow="-120" windowWidth="20730" windowHeight="11160" activeTab="5" xr2:uid="{00000000-000D-0000-FFFF-FFFF00000000}"/>
  </bookViews>
  <sheets>
    <sheet name="Prob 12.3" sheetId="1" r:id="rId1"/>
    <sheet name="Prob 12.4" sheetId="3" r:id="rId2"/>
    <sheet name="Prob 12.5" sheetId="4" r:id="rId3"/>
    <sheet name="Prob 12.11" sheetId="5" r:id="rId4"/>
    <sheet name="Prob 12.12" sheetId="6" r:id="rId5"/>
    <sheet name="Final project" sheetId="7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7" l="1"/>
  <c r="G8" i="7"/>
  <c r="G9" i="7"/>
  <c r="G10" i="7"/>
  <c r="G11" i="7"/>
  <c r="G12" i="7"/>
  <c r="G13" i="7"/>
  <c r="G14" i="7"/>
  <c r="G15" i="7"/>
  <c r="G16" i="7"/>
  <c r="G17" i="7"/>
  <c r="G18" i="7"/>
  <c r="G19" i="7"/>
  <c r="G6" i="7"/>
  <c r="G20" i="7" s="1"/>
  <c r="E35" i="6" l="1"/>
  <c r="E34" i="6"/>
  <c r="E33" i="6"/>
  <c r="D33" i="6"/>
  <c r="E32" i="6"/>
  <c r="E31" i="6"/>
  <c r="E30" i="6"/>
  <c r="E29" i="6"/>
  <c r="E28" i="6"/>
  <c r="E27" i="6"/>
  <c r="E26" i="6"/>
  <c r="E24" i="6"/>
  <c r="E23" i="6"/>
  <c r="D23" i="6"/>
  <c r="E22" i="6"/>
  <c r="E21" i="6"/>
  <c r="E20" i="6"/>
  <c r="E19" i="6"/>
  <c r="E18" i="6"/>
  <c r="E17" i="6"/>
  <c r="E16" i="6"/>
  <c r="E15" i="6"/>
  <c r="E9" i="6"/>
  <c r="D9" i="6"/>
  <c r="E5" i="6"/>
  <c r="D34" i="6" s="1"/>
  <c r="D26" i="5"/>
  <c r="I26" i="5" s="1"/>
  <c r="E35" i="5"/>
  <c r="E34" i="5"/>
  <c r="E33" i="5"/>
  <c r="E32" i="5"/>
  <c r="E31" i="5"/>
  <c r="E30" i="5"/>
  <c r="E29" i="5"/>
  <c r="E28" i="5"/>
  <c r="E27" i="5"/>
  <c r="E26" i="5"/>
  <c r="E24" i="5"/>
  <c r="E23" i="5"/>
  <c r="E22" i="5"/>
  <c r="E21" i="5"/>
  <c r="E20" i="5"/>
  <c r="E19" i="5"/>
  <c r="E18" i="5"/>
  <c r="E17" i="5"/>
  <c r="E16" i="5"/>
  <c r="E15" i="5"/>
  <c r="E9" i="5"/>
  <c r="D9" i="5"/>
  <c r="E5" i="5"/>
  <c r="D21" i="5" s="1"/>
  <c r="D26" i="6" l="1"/>
  <c r="I26" i="6" s="1"/>
  <c r="D28" i="6"/>
  <c r="I28" i="6" s="1"/>
  <c r="D27" i="6"/>
  <c r="I27" i="6" s="1"/>
  <c r="D29" i="6"/>
  <c r="I29" i="6" s="1"/>
  <c r="D20" i="5"/>
  <c r="G20" i="5" s="1"/>
  <c r="D34" i="5"/>
  <c r="D17" i="5"/>
  <c r="I17" i="5" s="1"/>
  <c r="D29" i="5"/>
  <c r="I29" i="5" s="1"/>
  <c r="D33" i="5"/>
  <c r="I33" i="5" s="1"/>
  <c r="D24" i="5"/>
  <c r="D16" i="5"/>
  <c r="I16" i="5" s="1"/>
  <c r="D30" i="5"/>
  <c r="I30" i="5" s="1"/>
  <c r="D15" i="5"/>
  <c r="I15" i="5" s="1"/>
  <c r="D32" i="5"/>
  <c r="I32" i="5" s="1"/>
  <c r="D28" i="5"/>
  <c r="G28" i="5" s="1"/>
  <c r="D23" i="5"/>
  <c r="D19" i="5"/>
  <c r="D35" i="5"/>
  <c r="D31" i="5"/>
  <c r="I31" i="5" s="1"/>
  <c r="D27" i="5"/>
  <c r="D22" i="5"/>
  <c r="I22" i="5" s="1"/>
  <c r="D18" i="5"/>
  <c r="I18" i="5" s="1"/>
  <c r="D22" i="6"/>
  <c r="D32" i="6"/>
  <c r="D35" i="6"/>
  <c r="D15" i="6"/>
  <c r="D16" i="6"/>
  <c r="D17" i="6"/>
  <c r="D18" i="6"/>
  <c r="D19" i="6"/>
  <c r="D20" i="6"/>
  <c r="D21" i="6"/>
  <c r="I21" i="6" s="1"/>
  <c r="D24" i="6"/>
  <c r="G26" i="6"/>
  <c r="G27" i="6"/>
  <c r="D31" i="6"/>
  <c r="I31" i="6" s="1"/>
  <c r="D30" i="6"/>
  <c r="I30" i="6" s="1"/>
  <c r="I21" i="5"/>
  <c r="G26" i="5"/>
  <c r="I20" i="5"/>
  <c r="E34" i="4"/>
  <c r="E33" i="4"/>
  <c r="E32" i="4"/>
  <c r="E31" i="4"/>
  <c r="E30" i="4"/>
  <c r="E29" i="4"/>
  <c r="E28" i="4"/>
  <c r="E27" i="4"/>
  <c r="E26" i="4"/>
  <c r="E25" i="4"/>
  <c r="E23" i="4"/>
  <c r="E22" i="4"/>
  <c r="E21" i="4"/>
  <c r="E20" i="4"/>
  <c r="E19" i="4"/>
  <c r="E18" i="4"/>
  <c r="E17" i="4"/>
  <c r="E16" i="4"/>
  <c r="E15" i="4"/>
  <c r="E14" i="4"/>
  <c r="E8" i="4"/>
  <c r="D8" i="4"/>
  <c r="E4" i="4"/>
  <c r="D28" i="4" s="1"/>
  <c r="I28" i="4" s="1"/>
  <c r="E8" i="3"/>
  <c r="D8" i="3"/>
  <c r="E10" i="1"/>
  <c r="D10" i="1"/>
  <c r="E6" i="1"/>
  <c r="E4" i="3"/>
  <c r="D28" i="3" s="1"/>
  <c r="I28" i="3" s="1"/>
  <c r="E34" i="3"/>
  <c r="E33" i="3"/>
  <c r="E32" i="3"/>
  <c r="E23" i="3"/>
  <c r="E22" i="3"/>
  <c r="E21" i="3"/>
  <c r="E31" i="3"/>
  <c r="E30" i="3"/>
  <c r="E29" i="3"/>
  <c r="E28" i="3"/>
  <c r="E27" i="3"/>
  <c r="E26" i="3"/>
  <c r="E25" i="3"/>
  <c r="E20" i="3"/>
  <c r="E19" i="3"/>
  <c r="E18" i="3"/>
  <c r="E17" i="3"/>
  <c r="E16" i="3"/>
  <c r="E15" i="3"/>
  <c r="E14" i="3"/>
  <c r="I25" i="1"/>
  <c r="I29" i="1"/>
  <c r="E17" i="1"/>
  <c r="E18" i="1"/>
  <c r="E19" i="1"/>
  <c r="E20" i="1"/>
  <c r="E21" i="1"/>
  <c r="E22" i="1"/>
  <c r="E24" i="1"/>
  <c r="E25" i="1"/>
  <c r="E26" i="1"/>
  <c r="E27" i="1"/>
  <c r="E28" i="1"/>
  <c r="E29" i="1"/>
  <c r="E30" i="1"/>
  <c r="E16" i="1"/>
  <c r="D17" i="1"/>
  <c r="I17" i="1" s="1"/>
  <c r="D18" i="1"/>
  <c r="I18" i="1" s="1"/>
  <c r="D19" i="1"/>
  <c r="I19" i="1" s="1"/>
  <c r="D20" i="1"/>
  <c r="I20" i="1" s="1"/>
  <c r="D21" i="1"/>
  <c r="I21" i="1" s="1"/>
  <c r="D22" i="1"/>
  <c r="I22" i="1" s="1"/>
  <c r="D23" i="1"/>
  <c r="D24" i="1"/>
  <c r="G24" i="1" s="1"/>
  <c r="D25" i="1"/>
  <c r="D26" i="1"/>
  <c r="I26" i="1" s="1"/>
  <c r="D27" i="1"/>
  <c r="I27" i="1" s="1"/>
  <c r="D28" i="1"/>
  <c r="I28" i="1" s="1"/>
  <c r="D29" i="1"/>
  <c r="D30" i="1"/>
  <c r="D16" i="1"/>
  <c r="I16" i="1" s="1"/>
  <c r="G17" i="5" l="1"/>
  <c r="G16" i="5"/>
  <c r="I28" i="5"/>
  <c r="G18" i="5"/>
  <c r="I19" i="5"/>
  <c r="G19" i="5"/>
  <c r="G27" i="5"/>
  <c r="I27" i="5"/>
  <c r="G15" i="5"/>
  <c r="D14" i="3"/>
  <c r="D16" i="4"/>
  <c r="D20" i="4"/>
  <c r="I20" i="4" s="1"/>
  <c r="D26" i="4"/>
  <c r="I26" i="4" s="1"/>
  <c r="D34" i="4"/>
  <c r="D15" i="4"/>
  <c r="D18" i="4"/>
  <c r="I18" i="4" s="1"/>
  <c r="D32" i="4"/>
  <c r="D14" i="4"/>
  <c r="D27" i="4"/>
  <c r="I27" i="4" s="1"/>
  <c r="D30" i="4"/>
  <c r="I30" i="4" s="1"/>
  <c r="D17" i="4"/>
  <c r="D22" i="4"/>
  <c r="I15" i="6"/>
  <c r="G15" i="6"/>
  <c r="I18" i="6"/>
  <c r="G18" i="6"/>
  <c r="G19" i="6"/>
  <c r="I19" i="6"/>
  <c r="G17" i="6"/>
  <c r="I17" i="6"/>
  <c r="I20" i="6"/>
  <c r="G20" i="6"/>
  <c r="I16" i="6"/>
  <c r="G16" i="6"/>
  <c r="D25" i="4"/>
  <c r="D29" i="4"/>
  <c r="I29" i="4" s="1"/>
  <c r="D31" i="4"/>
  <c r="I31" i="4" s="1"/>
  <c r="D33" i="4"/>
  <c r="D19" i="4"/>
  <c r="I19" i="4" s="1"/>
  <c r="D21" i="4"/>
  <c r="D23" i="4"/>
  <c r="G19" i="1"/>
  <c r="G18" i="1"/>
  <c r="I24" i="1"/>
  <c r="I31" i="1" s="1"/>
  <c r="G16" i="1"/>
  <c r="G31" i="1" s="1"/>
  <c r="G17" i="1"/>
  <c r="D23" i="3"/>
  <c r="D33" i="3"/>
  <c r="D32" i="3"/>
  <c r="D21" i="3"/>
  <c r="D22" i="3"/>
  <c r="D34" i="3"/>
  <c r="D27" i="3"/>
  <c r="I27" i="3" s="1"/>
  <c r="D31" i="3"/>
  <c r="D20" i="3"/>
  <c r="D25" i="3"/>
  <c r="D26" i="3"/>
  <c r="I26" i="3" s="1"/>
  <c r="D30" i="3"/>
  <c r="D29" i="3"/>
  <c r="D19" i="3"/>
  <c r="D15" i="3"/>
  <c r="D16" i="3"/>
  <c r="D17" i="3"/>
  <c r="D18" i="3"/>
  <c r="I18" i="3" s="1"/>
  <c r="G36" i="5" l="1"/>
  <c r="I36" i="5"/>
  <c r="I17" i="4"/>
  <c r="G17" i="4"/>
  <c r="G14" i="4"/>
  <c r="I14" i="4"/>
  <c r="I25" i="4"/>
  <c r="G25" i="4"/>
  <c r="I15" i="4"/>
  <c r="G15" i="4"/>
  <c r="I16" i="4"/>
  <c r="G16" i="4"/>
  <c r="G36" i="6"/>
  <c r="I36" i="6"/>
  <c r="I14" i="3"/>
  <c r="G14" i="3"/>
  <c r="I17" i="3"/>
  <c r="I25" i="3"/>
  <c r="I16" i="3"/>
  <c r="G16" i="3"/>
  <c r="I15" i="3"/>
  <c r="G15" i="3"/>
  <c r="G35" i="3" l="1"/>
  <c r="I35" i="3"/>
  <c r="G35" i="4"/>
  <c r="I35" i="4"/>
</calcChain>
</file>

<file path=xl/sharedStrings.xml><?xml version="1.0" encoding="utf-8"?>
<sst xmlns="http://schemas.openxmlformats.org/spreadsheetml/2006/main" count="237" uniqueCount="77">
  <si>
    <t>ADT=</t>
  </si>
  <si>
    <t>Truck %=T=</t>
  </si>
  <si>
    <t>Directional distribution factor=D=</t>
  </si>
  <si>
    <t>Design period=Y=</t>
  </si>
  <si>
    <t>Total no. of trucks during design period on design lane=</t>
  </si>
  <si>
    <t>DATA</t>
  </si>
  <si>
    <t>Dowel joints</t>
  </si>
  <si>
    <t>Concrete shoulders</t>
  </si>
  <si>
    <t>No</t>
  </si>
  <si>
    <t>Yes</t>
  </si>
  <si>
    <t>K=</t>
  </si>
  <si>
    <t>pci</t>
  </si>
  <si>
    <t>psi</t>
  </si>
  <si>
    <t>MR=</t>
  </si>
  <si>
    <t>LSF=</t>
  </si>
  <si>
    <t>Axle load</t>
  </si>
  <si>
    <t>Kip</t>
  </si>
  <si>
    <t>Axles per 1000 trucks</t>
  </si>
  <si>
    <t>Adjusted axles per 1000 trucks</t>
  </si>
  <si>
    <t>Single axle</t>
  </si>
  <si>
    <t>Tandem axle</t>
  </si>
  <si>
    <t>Axle load *LSF</t>
  </si>
  <si>
    <t>kips</t>
  </si>
  <si>
    <t>Axles in design period (Expected repetitions)</t>
  </si>
  <si>
    <t>Fatigue analysis</t>
  </si>
  <si>
    <t>Allowable repetitions</t>
  </si>
  <si>
    <t>Fatigue</t>
  </si>
  <si>
    <t>%</t>
  </si>
  <si>
    <t>Damage analysis</t>
  </si>
  <si>
    <t>Damage</t>
  </si>
  <si>
    <t>Fig.</t>
  </si>
  <si>
    <t>Total=</t>
  </si>
  <si>
    <t>ADTT=</t>
  </si>
  <si>
    <t>Trial thickness=</t>
  </si>
  <si>
    <t>in</t>
  </si>
  <si>
    <t>Fig. 12.12</t>
  </si>
  <si>
    <t>Fig. 13.13</t>
  </si>
  <si>
    <t>Equivalent stress</t>
  </si>
  <si>
    <t>Table 12.6</t>
  </si>
  <si>
    <t>Stress ratio factor=</t>
  </si>
  <si>
    <t>Erosion factor=</t>
  </si>
  <si>
    <t>Table 12.8</t>
  </si>
  <si>
    <t>Table 12.7</t>
  </si>
  <si>
    <t>Table 12.10</t>
  </si>
  <si>
    <t>no</t>
  </si>
  <si>
    <t>Thickness of outer pavement edge is to be determined</t>
  </si>
  <si>
    <t>Thickness of inner shoulder edge is to be determined</t>
  </si>
  <si>
    <t>Problem 12.5</t>
  </si>
  <si>
    <t>Problem 12.4</t>
  </si>
  <si>
    <t>Problem 12.11</t>
  </si>
  <si>
    <t>Problem 12.12</t>
  </si>
  <si>
    <t>Vehicle type</t>
  </si>
  <si>
    <t>Traffic volume</t>
  </si>
  <si>
    <t>Truck factor</t>
  </si>
  <si>
    <t>GY</t>
  </si>
  <si>
    <t>D</t>
  </si>
  <si>
    <t>L</t>
  </si>
  <si>
    <t>ESAL</t>
  </si>
  <si>
    <t xml:space="preserve">Animal driven </t>
  </si>
  <si>
    <t>M.C &amp; Rickshaws</t>
  </si>
  <si>
    <t>Cars and pickups</t>
  </si>
  <si>
    <t>Mini buses and wagons</t>
  </si>
  <si>
    <t>Buses</t>
  </si>
  <si>
    <t>Truck 3 axle</t>
  </si>
  <si>
    <t>Tractors</t>
  </si>
  <si>
    <t>Tractor trollies 3 axle</t>
  </si>
  <si>
    <t>Tractor trollies 4 axle</t>
  </si>
  <si>
    <t>Trailer units 4 axle</t>
  </si>
  <si>
    <t>Trailer units 5 axle</t>
  </si>
  <si>
    <t>Trailer units 6 axle</t>
  </si>
  <si>
    <t>Motorized traffic</t>
  </si>
  <si>
    <t>Truck 2 axle (4-tire)</t>
  </si>
  <si>
    <t>Urban interstate highway</t>
  </si>
  <si>
    <t>Y=</t>
  </si>
  <si>
    <t>years</t>
  </si>
  <si>
    <t>Growth rate=r=</t>
  </si>
  <si>
    <t>Computation of ESAL's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</si>
</sst>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1" fontId="1" fillId="0" borderId="0" xfId="0" applyNumberFormat="1" applyFont="1"/>
    <xf numFmtId="0" fontId="1" fillId="2" borderId="0" xfId="0" applyFont="1" applyFill="1"/>
    <xf numFmtId="0" fontId="2" fillId="0" borderId="0" xfId="0" applyFont="1"/>
    <xf numFmtId="1" fontId="2" fillId="0" borderId="0" xfId="0" applyNumberFormat="1" applyFont="1"/>
    <xf numFmtId="0" fontId="2" fillId="0" borderId="0" xfId="0" applyFont="1" applyAlignment="1">
      <alignment vertical="center" wrapText="1"/>
    </xf>
    <xf numFmtId="1" fontId="2" fillId="0" borderId="0" xfId="0" applyNumberFormat="1" applyFont="1" applyAlignment="1">
      <alignment vertical="center" wrapText="1"/>
    </xf>
    <xf numFmtId="0" fontId="2" fillId="2" borderId="0" xfId="0" applyFont="1" applyFill="1"/>
    <xf numFmtId="164" fontId="1" fillId="0" borderId="0" xfId="0" applyNumberFormat="1" applyFont="1"/>
    <xf numFmtId="0" fontId="1" fillId="3" borderId="0" xfId="0" applyFont="1" applyFill="1"/>
    <xf numFmtId="164" fontId="1" fillId="3" borderId="0" xfId="0" applyNumberFormat="1" applyFont="1" applyFill="1"/>
    <xf numFmtId="2" fontId="1" fillId="0" borderId="0" xfId="0" applyNumberFormat="1" applyFont="1"/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1" xfId="0" applyFont="1" applyBorder="1"/>
    <xf numFmtId="1" fontId="1" fillId="0" borderId="1" xfId="0" applyNumberFormat="1" applyFont="1" applyBorder="1"/>
    <xf numFmtId="0" fontId="1" fillId="0" borderId="1" xfId="0" applyFont="1" applyBorder="1" applyAlignment="1">
      <alignment wrapText="1"/>
    </xf>
    <xf numFmtId="1" fontId="2" fillId="0" borderId="1" xfId="0" applyNumberFormat="1" applyFont="1" applyBorder="1"/>
    <xf numFmtId="0" fontId="2" fillId="0" borderId="1" xfId="0" applyFont="1" applyBorder="1"/>
    <xf numFmtId="2" fontId="1" fillId="0" borderId="1" xfId="0" applyNumberFormat="1" applyFont="1" applyBorder="1"/>
    <xf numFmtId="165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/>
    <xf numFmtId="1" fontId="2" fillId="0" borderId="1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1" fontId="1" fillId="2" borderId="1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1" fontId="4" fillId="0" borderId="1" xfId="0" applyNumberFormat="1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workbookViewId="0">
      <selection activeCell="C11" sqref="C11"/>
    </sheetView>
  </sheetViews>
  <sheetFormatPr defaultRowHeight="15" x14ac:dyDescent="0.25"/>
  <cols>
    <col min="1" max="1" width="9.140625" style="1" customWidth="1"/>
    <col min="2" max="2" width="9.140625" style="1"/>
    <col min="3" max="3" width="9.85546875" style="1" customWidth="1"/>
    <col min="4" max="4" width="16.7109375" style="2" customWidth="1"/>
    <col min="5" max="5" width="9.140625" style="1"/>
    <col min="6" max="6" width="12.42578125" style="1" customWidth="1"/>
    <col min="7" max="7" width="11.28515625" style="1" customWidth="1"/>
    <col min="8" max="8" width="11.42578125" style="1" customWidth="1"/>
    <col min="9" max="16384" width="9.140625" style="1"/>
  </cols>
  <sheetData>
    <row r="1" spans="1:10" x14ac:dyDescent="0.25">
      <c r="A1" s="1" t="s">
        <v>5</v>
      </c>
    </row>
    <row r="2" spans="1:10" x14ac:dyDescent="0.25">
      <c r="A2" s="1" t="s">
        <v>0</v>
      </c>
      <c r="E2" s="3">
        <v>2500</v>
      </c>
      <c r="G2" s="1" t="s">
        <v>6</v>
      </c>
      <c r="I2" s="3" t="s">
        <v>9</v>
      </c>
    </row>
    <row r="3" spans="1:10" x14ac:dyDescent="0.25">
      <c r="A3" s="1" t="s">
        <v>1</v>
      </c>
      <c r="E3" s="3">
        <v>35</v>
      </c>
      <c r="G3" s="1" t="s">
        <v>7</v>
      </c>
      <c r="I3" s="3" t="s">
        <v>8</v>
      </c>
    </row>
    <row r="4" spans="1:10" x14ac:dyDescent="0.25">
      <c r="A4" s="1" t="s">
        <v>2</v>
      </c>
      <c r="E4" s="3">
        <v>0.5</v>
      </c>
      <c r="G4" s="1" t="s">
        <v>10</v>
      </c>
      <c r="I4" s="3">
        <v>200</v>
      </c>
      <c r="J4" s="1" t="s">
        <v>11</v>
      </c>
    </row>
    <row r="5" spans="1:10" x14ac:dyDescent="0.25">
      <c r="A5" s="1" t="s">
        <v>3</v>
      </c>
      <c r="E5" s="3">
        <v>20</v>
      </c>
      <c r="G5" s="1" t="s">
        <v>13</v>
      </c>
      <c r="I5" s="3">
        <v>650</v>
      </c>
      <c r="J5" s="1" t="s">
        <v>12</v>
      </c>
    </row>
    <row r="6" spans="1:10" x14ac:dyDescent="0.25">
      <c r="A6" s="1" t="s">
        <v>4</v>
      </c>
      <c r="E6" s="1">
        <f>E2*(E3/100)*E4*E5*365</f>
        <v>3193750</v>
      </c>
      <c r="G6" s="1" t="s">
        <v>14</v>
      </c>
      <c r="I6" s="3">
        <v>1.1000000000000001</v>
      </c>
    </row>
    <row r="7" spans="1:10" x14ac:dyDescent="0.25">
      <c r="A7" s="1" t="s">
        <v>33</v>
      </c>
      <c r="E7" s="3">
        <v>8</v>
      </c>
      <c r="F7" s="1" t="s">
        <v>34</v>
      </c>
      <c r="I7" s="3"/>
    </row>
    <row r="8" spans="1:10" x14ac:dyDescent="0.25">
      <c r="D8" s="2" t="s">
        <v>19</v>
      </c>
      <c r="E8" s="1" t="s">
        <v>20</v>
      </c>
      <c r="I8" s="3"/>
    </row>
    <row r="9" spans="1:10" x14ac:dyDescent="0.25">
      <c r="A9" s="1" t="s">
        <v>37</v>
      </c>
      <c r="C9" s="1" t="s">
        <v>38</v>
      </c>
      <c r="D9" s="2">
        <v>242</v>
      </c>
      <c r="E9" s="1">
        <v>208</v>
      </c>
      <c r="I9" s="3"/>
    </row>
    <row r="10" spans="1:10" x14ac:dyDescent="0.25">
      <c r="A10" s="1" t="s">
        <v>39</v>
      </c>
      <c r="D10" s="12">
        <f>D9/I5</f>
        <v>0.37230769230769228</v>
      </c>
      <c r="E10" s="12">
        <f>E9/I5</f>
        <v>0.32</v>
      </c>
      <c r="I10" s="3"/>
    </row>
    <row r="11" spans="1:10" x14ac:dyDescent="0.25">
      <c r="A11" s="1" t="s">
        <v>40</v>
      </c>
      <c r="C11" s="1" t="s">
        <v>41</v>
      </c>
      <c r="D11" s="12">
        <v>2.8</v>
      </c>
      <c r="E11" s="1">
        <v>2.93</v>
      </c>
      <c r="I11" s="3"/>
    </row>
    <row r="12" spans="1:10" s="4" customFormat="1" ht="14.25" x14ac:dyDescent="0.2">
      <c r="D12" s="5"/>
      <c r="F12" s="39" t="s">
        <v>24</v>
      </c>
      <c r="G12" s="39"/>
      <c r="H12" s="39" t="s">
        <v>28</v>
      </c>
      <c r="I12" s="39"/>
    </row>
    <row r="13" spans="1:10" s="6" customFormat="1" ht="57" customHeight="1" x14ac:dyDescent="0.25">
      <c r="A13" s="6" t="s">
        <v>15</v>
      </c>
      <c r="B13" s="6" t="s">
        <v>17</v>
      </c>
      <c r="C13" s="6" t="s">
        <v>18</v>
      </c>
      <c r="D13" s="7" t="s">
        <v>23</v>
      </c>
      <c r="E13" s="6" t="s">
        <v>21</v>
      </c>
      <c r="F13" s="6" t="s">
        <v>25</v>
      </c>
      <c r="G13" s="6" t="s">
        <v>26</v>
      </c>
      <c r="H13" s="6" t="s">
        <v>25</v>
      </c>
      <c r="I13" s="6" t="s">
        <v>29</v>
      </c>
    </row>
    <row r="14" spans="1:10" s="4" customFormat="1" ht="14.25" x14ac:dyDescent="0.2">
      <c r="A14" s="4" t="s">
        <v>16</v>
      </c>
      <c r="D14" s="5"/>
      <c r="E14" s="4" t="s">
        <v>22</v>
      </c>
      <c r="F14" s="4" t="s">
        <v>35</v>
      </c>
      <c r="G14" s="4" t="s">
        <v>27</v>
      </c>
      <c r="H14" s="4" t="s">
        <v>36</v>
      </c>
      <c r="I14" s="4" t="s">
        <v>27</v>
      </c>
    </row>
    <row r="15" spans="1:10" s="4" customFormat="1" ht="14.25" x14ac:dyDescent="0.2">
      <c r="A15" s="4" t="s">
        <v>19</v>
      </c>
      <c r="D15" s="5"/>
    </row>
    <row r="16" spans="1:10" x14ac:dyDescent="0.25">
      <c r="A16" s="3">
        <v>28</v>
      </c>
      <c r="B16" s="3">
        <v>0.9</v>
      </c>
      <c r="D16" s="2">
        <f>(B16*$E$6)/1000</f>
        <v>2874.375</v>
      </c>
      <c r="E16" s="1">
        <f>A16*$I$6</f>
        <v>30.800000000000004</v>
      </c>
      <c r="F16" s="3">
        <v>19000</v>
      </c>
      <c r="G16" s="9">
        <f>D16*100/F16</f>
        <v>15.128289473684211</v>
      </c>
      <c r="H16" s="3">
        <v>900000</v>
      </c>
      <c r="I16" s="9">
        <f t="shared" ref="I16:I22" si="0">D16*100/H16</f>
        <v>0.31937500000000002</v>
      </c>
    </row>
    <row r="17" spans="1:9" x14ac:dyDescent="0.25">
      <c r="A17" s="3">
        <v>26</v>
      </c>
      <c r="B17" s="3">
        <v>1.9</v>
      </c>
      <c r="D17" s="2">
        <f t="shared" ref="D17:D30" si="1">(B17*$E$6)/1000</f>
        <v>6068.125</v>
      </c>
      <c r="E17" s="1">
        <f t="shared" ref="E17:E30" si="2">A17*$I$6</f>
        <v>28.6</v>
      </c>
      <c r="F17" s="3">
        <v>45000</v>
      </c>
      <c r="G17" s="9">
        <f>D17*100/F17</f>
        <v>13.484722222222222</v>
      </c>
      <c r="H17" s="3">
        <v>1400000</v>
      </c>
      <c r="I17" s="9">
        <f t="shared" si="0"/>
        <v>0.43343749999999998</v>
      </c>
    </row>
    <row r="18" spans="1:9" x14ac:dyDescent="0.25">
      <c r="A18" s="3">
        <v>24</v>
      </c>
      <c r="B18" s="3">
        <v>2.2999999999999998</v>
      </c>
      <c r="D18" s="2">
        <f t="shared" si="1"/>
        <v>7345.6249999999991</v>
      </c>
      <c r="E18" s="1">
        <f t="shared" si="2"/>
        <v>26.400000000000002</v>
      </c>
      <c r="F18" s="3">
        <v>160000</v>
      </c>
      <c r="G18" s="9">
        <f>D18*100/F18</f>
        <v>4.5910156249999989</v>
      </c>
      <c r="H18" s="3">
        <v>2100000</v>
      </c>
      <c r="I18" s="9">
        <f t="shared" si="0"/>
        <v>0.34979166666666661</v>
      </c>
    </row>
    <row r="19" spans="1:9" x14ac:dyDescent="0.25">
      <c r="A19" s="3">
        <v>22</v>
      </c>
      <c r="B19" s="3">
        <v>15.6</v>
      </c>
      <c r="D19" s="2">
        <f t="shared" si="1"/>
        <v>49822.5</v>
      </c>
      <c r="E19" s="1">
        <f t="shared" si="2"/>
        <v>24.200000000000003</v>
      </c>
      <c r="F19" s="3">
        <v>800000</v>
      </c>
      <c r="G19" s="9">
        <f>D19*100/F19</f>
        <v>6.2278124999999998</v>
      </c>
      <c r="H19" s="3">
        <v>3500000</v>
      </c>
      <c r="I19" s="9">
        <f t="shared" si="0"/>
        <v>1.4235</v>
      </c>
    </row>
    <row r="20" spans="1:9" x14ac:dyDescent="0.25">
      <c r="A20" s="3">
        <v>20</v>
      </c>
      <c r="B20" s="3">
        <v>65.400000000000006</v>
      </c>
      <c r="D20" s="2">
        <f t="shared" si="1"/>
        <v>208871.25000000003</v>
      </c>
      <c r="E20" s="1">
        <f t="shared" si="2"/>
        <v>22</v>
      </c>
      <c r="F20" s="3"/>
      <c r="G20" s="9"/>
      <c r="H20" s="3">
        <v>7200000</v>
      </c>
      <c r="I20" s="9">
        <f t="shared" si="0"/>
        <v>2.9009895833333337</v>
      </c>
    </row>
    <row r="21" spans="1:9" x14ac:dyDescent="0.25">
      <c r="A21" s="3">
        <v>18</v>
      </c>
      <c r="B21" s="3">
        <v>110.8</v>
      </c>
      <c r="D21" s="2">
        <f t="shared" si="1"/>
        <v>353867.5</v>
      </c>
      <c r="E21" s="1">
        <f t="shared" si="2"/>
        <v>19.8</v>
      </c>
      <c r="F21" s="3"/>
      <c r="G21" s="9"/>
      <c r="H21" s="3">
        <v>16000000</v>
      </c>
      <c r="I21" s="9">
        <f t="shared" si="0"/>
        <v>2.211671875</v>
      </c>
    </row>
    <row r="22" spans="1:9" x14ac:dyDescent="0.25">
      <c r="A22" s="3">
        <v>16</v>
      </c>
      <c r="B22" s="3">
        <v>130.9</v>
      </c>
      <c r="D22" s="2">
        <f t="shared" si="1"/>
        <v>418061.875</v>
      </c>
      <c r="E22" s="1">
        <f t="shared" si="2"/>
        <v>17.600000000000001</v>
      </c>
      <c r="F22" s="3"/>
      <c r="G22" s="9"/>
      <c r="H22" s="3">
        <v>40000000</v>
      </c>
      <c r="I22" s="9">
        <f t="shared" si="0"/>
        <v>1.0451546875</v>
      </c>
    </row>
    <row r="23" spans="1:9" s="4" customFormat="1" x14ac:dyDescent="0.25">
      <c r="A23" s="4" t="s">
        <v>20</v>
      </c>
      <c r="D23" s="5">
        <f t="shared" si="1"/>
        <v>0</v>
      </c>
      <c r="F23" s="8"/>
      <c r="G23" s="9"/>
      <c r="H23" s="8"/>
      <c r="I23" s="9"/>
    </row>
    <row r="24" spans="1:9" x14ac:dyDescent="0.25">
      <c r="A24" s="3">
        <v>48</v>
      </c>
      <c r="B24" s="3">
        <v>9.6</v>
      </c>
      <c r="D24" s="2">
        <f t="shared" si="1"/>
        <v>30660</v>
      </c>
      <c r="E24" s="1">
        <f t="shared" si="2"/>
        <v>52.800000000000004</v>
      </c>
      <c r="F24" s="3">
        <v>10000000</v>
      </c>
      <c r="G24" s="9">
        <f>D24*100/F24</f>
        <v>0.30659999999999998</v>
      </c>
      <c r="H24" s="3">
        <v>950000</v>
      </c>
      <c r="I24" s="9">
        <f t="shared" ref="I24:I29" si="3">D24*100/H24</f>
        <v>3.2273684210526317</v>
      </c>
    </row>
    <row r="25" spans="1:9" x14ac:dyDescent="0.25">
      <c r="A25" s="3">
        <v>44</v>
      </c>
      <c r="B25" s="3">
        <v>10.5</v>
      </c>
      <c r="D25" s="2">
        <f t="shared" si="1"/>
        <v>33534.375</v>
      </c>
      <c r="E25" s="1">
        <f t="shared" si="2"/>
        <v>48.400000000000006</v>
      </c>
      <c r="F25" s="3"/>
      <c r="G25" s="9"/>
      <c r="H25" s="3">
        <v>1600000</v>
      </c>
      <c r="I25" s="9">
        <f t="shared" si="3"/>
        <v>2.0958984374999998</v>
      </c>
    </row>
    <row r="26" spans="1:9" x14ac:dyDescent="0.25">
      <c r="A26" s="3">
        <v>40</v>
      </c>
      <c r="B26" s="3">
        <v>16.8</v>
      </c>
      <c r="D26" s="2">
        <f t="shared" si="1"/>
        <v>53655</v>
      </c>
      <c r="E26" s="1">
        <f t="shared" si="2"/>
        <v>44</v>
      </c>
      <c r="F26" s="3"/>
      <c r="G26" s="9"/>
      <c r="H26" s="3">
        <v>2600000</v>
      </c>
      <c r="I26" s="9">
        <f t="shared" si="3"/>
        <v>2.0636538461538461</v>
      </c>
    </row>
    <row r="27" spans="1:9" x14ac:dyDescent="0.25">
      <c r="A27" s="3">
        <v>36</v>
      </c>
      <c r="B27" s="3">
        <v>17.2</v>
      </c>
      <c r="D27" s="2">
        <f t="shared" si="1"/>
        <v>54932.5</v>
      </c>
      <c r="E27" s="1">
        <f t="shared" si="2"/>
        <v>39.6</v>
      </c>
      <c r="F27" s="3"/>
      <c r="G27" s="9"/>
      <c r="H27" s="3">
        <v>5600000</v>
      </c>
      <c r="I27" s="9">
        <f t="shared" si="3"/>
        <v>0.98093750000000002</v>
      </c>
    </row>
    <row r="28" spans="1:9" x14ac:dyDescent="0.25">
      <c r="A28" s="3">
        <v>32</v>
      </c>
      <c r="B28" s="3">
        <v>24</v>
      </c>
      <c r="D28" s="2">
        <f t="shared" si="1"/>
        <v>76650</v>
      </c>
      <c r="E28" s="1">
        <f t="shared" si="2"/>
        <v>35.200000000000003</v>
      </c>
      <c r="F28" s="3"/>
      <c r="G28" s="9"/>
      <c r="H28" s="3">
        <v>12000000</v>
      </c>
      <c r="I28" s="9">
        <f t="shared" si="3"/>
        <v>0.63875000000000004</v>
      </c>
    </row>
    <row r="29" spans="1:9" x14ac:dyDescent="0.25">
      <c r="A29" s="3">
        <v>28</v>
      </c>
      <c r="B29" s="3">
        <v>34.4</v>
      </c>
      <c r="D29" s="2">
        <f t="shared" si="1"/>
        <v>109865</v>
      </c>
      <c r="E29" s="1">
        <f t="shared" si="2"/>
        <v>30.800000000000004</v>
      </c>
      <c r="F29" s="3"/>
      <c r="G29" s="9"/>
      <c r="H29" s="3">
        <v>40000000</v>
      </c>
      <c r="I29" s="9">
        <f t="shared" si="3"/>
        <v>0.27466249999999998</v>
      </c>
    </row>
    <row r="30" spans="1:9" x14ac:dyDescent="0.25">
      <c r="A30" s="3">
        <v>24</v>
      </c>
      <c r="B30" s="3">
        <v>80.2</v>
      </c>
      <c r="D30" s="2">
        <f t="shared" si="1"/>
        <v>256138.75</v>
      </c>
      <c r="E30" s="1">
        <f t="shared" si="2"/>
        <v>26.400000000000002</v>
      </c>
      <c r="F30" s="3"/>
      <c r="G30" s="9"/>
      <c r="H30" s="3"/>
      <c r="I30" s="9"/>
    </row>
    <row r="31" spans="1:9" x14ac:dyDescent="0.25">
      <c r="F31" s="10" t="s">
        <v>31</v>
      </c>
      <c r="G31" s="11">
        <f>SUM(G16:G30)</f>
        <v>39.738439820906436</v>
      </c>
      <c r="H31" s="10"/>
      <c r="I31" s="11">
        <f>SUM(I16:I30)</f>
        <v>17.965191017206479</v>
      </c>
    </row>
  </sheetData>
  <mergeCells count="2">
    <mergeCell ref="F12:G12"/>
    <mergeCell ref="H12:I1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BC45E-1985-48B4-8E4E-8F74F36F47BF}">
  <sheetPr>
    <pageSetUpPr fitToPage="1"/>
  </sheetPr>
  <dimension ref="A1:I35"/>
  <sheetViews>
    <sheetView topLeftCell="A15" workbookViewId="0">
      <selection sqref="A1:I35"/>
    </sheetView>
  </sheetViews>
  <sheetFormatPr defaultRowHeight="15" x14ac:dyDescent="0.25"/>
  <cols>
    <col min="1" max="1" width="9.140625" style="13" customWidth="1"/>
    <col min="2" max="2" width="9.140625" style="13"/>
    <col min="3" max="3" width="12.5703125" style="13" customWidth="1"/>
    <col min="4" max="4" width="16.7109375" style="14" customWidth="1"/>
    <col min="5" max="5" width="13" style="13" customWidth="1"/>
    <col min="6" max="6" width="12.42578125" style="13" customWidth="1"/>
    <col min="7" max="7" width="11.28515625" style="13" customWidth="1"/>
    <col min="8" max="8" width="11.42578125" style="13" customWidth="1"/>
    <col min="9" max="9" width="9.140625" style="13"/>
    <col min="10" max="16384" width="9.140625" style="1"/>
  </cols>
  <sheetData>
    <row r="1" spans="1:9" x14ac:dyDescent="0.25">
      <c r="A1" s="54" t="s">
        <v>48</v>
      </c>
      <c r="B1" s="54"/>
      <c r="C1" s="54"/>
      <c r="D1" s="54"/>
      <c r="E1" s="54"/>
      <c r="F1" s="54"/>
      <c r="G1" s="54"/>
      <c r="H1" s="54"/>
      <c r="I1" s="54"/>
    </row>
    <row r="2" spans="1:9" x14ac:dyDescent="0.25">
      <c r="A2" s="55" t="s">
        <v>32</v>
      </c>
      <c r="B2" s="55"/>
      <c r="C2" s="55"/>
      <c r="D2" s="55"/>
      <c r="E2" s="25">
        <v>3460</v>
      </c>
      <c r="F2" s="49"/>
      <c r="G2" s="22" t="s">
        <v>6</v>
      </c>
      <c r="H2" s="25" t="s">
        <v>9</v>
      </c>
      <c r="I2" s="22"/>
    </row>
    <row r="3" spans="1:9" ht="27" customHeight="1" x14ac:dyDescent="0.25">
      <c r="A3" s="55" t="s">
        <v>3</v>
      </c>
      <c r="B3" s="55"/>
      <c r="C3" s="55"/>
      <c r="D3" s="55"/>
      <c r="E3" s="25">
        <v>20</v>
      </c>
      <c r="F3" s="50"/>
      <c r="G3" s="36" t="s">
        <v>7</v>
      </c>
      <c r="H3" s="25" t="s">
        <v>9</v>
      </c>
      <c r="I3" s="22"/>
    </row>
    <row r="4" spans="1:9" x14ac:dyDescent="0.25">
      <c r="A4" s="55" t="s">
        <v>4</v>
      </c>
      <c r="B4" s="55"/>
      <c r="C4" s="55"/>
      <c r="D4" s="55"/>
      <c r="E4" s="22">
        <f>E2*E3*365</f>
        <v>25258000</v>
      </c>
      <c r="F4" s="50"/>
      <c r="G4" s="22" t="s">
        <v>10</v>
      </c>
      <c r="H4" s="25">
        <v>150</v>
      </c>
      <c r="I4" s="22" t="s">
        <v>11</v>
      </c>
    </row>
    <row r="5" spans="1:9" x14ac:dyDescent="0.25">
      <c r="A5" s="55" t="s">
        <v>33</v>
      </c>
      <c r="B5" s="55"/>
      <c r="C5" s="55"/>
      <c r="D5" s="55"/>
      <c r="E5" s="22">
        <v>8.5</v>
      </c>
      <c r="F5" s="50"/>
      <c r="G5" s="22" t="s">
        <v>13</v>
      </c>
      <c r="H5" s="25">
        <v>650</v>
      </c>
      <c r="I5" s="22" t="s">
        <v>12</v>
      </c>
    </row>
    <row r="6" spans="1:9" x14ac:dyDescent="0.25">
      <c r="A6" s="22"/>
      <c r="B6" s="22"/>
      <c r="C6" s="22"/>
      <c r="D6" s="31" t="s">
        <v>19</v>
      </c>
      <c r="E6" s="24" t="s">
        <v>20</v>
      </c>
      <c r="F6" s="51"/>
      <c r="G6" s="22" t="s">
        <v>14</v>
      </c>
      <c r="H6" s="25">
        <v>1.2</v>
      </c>
      <c r="I6" s="22"/>
    </row>
    <row r="7" spans="1:9" x14ac:dyDescent="0.25">
      <c r="A7" s="52" t="s">
        <v>37</v>
      </c>
      <c r="B7" s="53"/>
      <c r="C7" s="22" t="s">
        <v>42</v>
      </c>
      <c r="D7" s="23">
        <v>191</v>
      </c>
      <c r="E7" s="22">
        <v>166</v>
      </c>
      <c r="F7" s="40"/>
      <c r="G7" s="41"/>
      <c r="H7" s="41"/>
      <c r="I7" s="42"/>
    </row>
    <row r="8" spans="1:9" x14ac:dyDescent="0.25">
      <c r="A8" s="52" t="s">
        <v>39</v>
      </c>
      <c r="B8" s="53"/>
      <c r="C8" s="22"/>
      <c r="D8" s="28">
        <f>D7/H5</f>
        <v>0.29384615384615387</v>
      </c>
      <c r="E8" s="28">
        <f>E7/H5</f>
        <v>0.25538461538461538</v>
      </c>
      <c r="F8" s="43"/>
      <c r="G8" s="44"/>
      <c r="H8" s="44"/>
      <c r="I8" s="45"/>
    </row>
    <row r="9" spans="1:9" x14ac:dyDescent="0.25">
      <c r="A9" s="52" t="s">
        <v>40</v>
      </c>
      <c r="B9" s="53"/>
      <c r="C9" s="22" t="s">
        <v>43</v>
      </c>
      <c r="D9" s="29">
        <v>2.3149999999999999</v>
      </c>
      <c r="E9" s="29">
        <v>2.4500000000000002</v>
      </c>
      <c r="F9" s="46"/>
      <c r="G9" s="47"/>
      <c r="H9" s="47"/>
      <c r="I9" s="48"/>
    </row>
    <row r="10" spans="1:9" s="4" customFormat="1" ht="14.25" x14ac:dyDescent="0.2">
      <c r="A10" s="56"/>
      <c r="B10" s="57"/>
      <c r="C10" s="57"/>
      <c r="D10" s="57"/>
      <c r="E10" s="58"/>
      <c r="F10" s="54" t="s">
        <v>24</v>
      </c>
      <c r="G10" s="54"/>
      <c r="H10" s="54" t="s">
        <v>28</v>
      </c>
      <c r="I10" s="54"/>
    </row>
    <row r="11" spans="1:9" s="6" customFormat="1" ht="57" customHeight="1" x14ac:dyDescent="0.25">
      <c r="A11" s="26" t="s">
        <v>15</v>
      </c>
      <c r="B11" s="26" t="s">
        <v>17</v>
      </c>
      <c r="C11" s="26" t="s">
        <v>18</v>
      </c>
      <c r="D11" s="32" t="s">
        <v>23</v>
      </c>
      <c r="E11" s="26" t="s">
        <v>21</v>
      </c>
      <c r="F11" s="26" t="s">
        <v>25</v>
      </c>
      <c r="G11" s="26" t="s">
        <v>26</v>
      </c>
      <c r="H11" s="26" t="s">
        <v>25</v>
      </c>
      <c r="I11" s="26" t="s">
        <v>29</v>
      </c>
    </row>
    <row r="12" spans="1:9" s="4" customFormat="1" ht="14.25" x14ac:dyDescent="0.2">
      <c r="A12" s="24" t="s">
        <v>16</v>
      </c>
      <c r="B12" s="24"/>
      <c r="C12" s="24"/>
      <c r="D12" s="31"/>
      <c r="E12" s="24" t="s">
        <v>22</v>
      </c>
      <c r="F12" s="24" t="s">
        <v>30</v>
      </c>
      <c r="G12" s="24" t="s">
        <v>27</v>
      </c>
      <c r="H12" s="24" t="s">
        <v>30</v>
      </c>
      <c r="I12" s="24" t="s">
        <v>27</v>
      </c>
    </row>
    <row r="13" spans="1:9" s="4" customFormat="1" ht="14.25" x14ac:dyDescent="0.2">
      <c r="A13" s="56" t="s">
        <v>19</v>
      </c>
      <c r="B13" s="57"/>
      <c r="C13" s="57"/>
      <c r="D13" s="57"/>
      <c r="E13" s="57"/>
      <c r="F13" s="57"/>
      <c r="G13" s="57"/>
      <c r="H13" s="57"/>
      <c r="I13" s="58"/>
    </row>
    <row r="14" spans="1:9" x14ac:dyDescent="0.25">
      <c r="A14" s="25">
        <v>30</v>
      </c>
      <c r="B14" s="25">
        <v>0.45</v>
      </c>
      <c r="C14" s="22"/>
      <c r="D14" s="23">
        <f t="shared" ref="D14:D23" si="0">(B14*$E$4)/1000</f>
        <v>11366.1</v>
      </c>
      <c r="E14" s="22">
        <f t="shared" ref="E14:E23" si="1">A14*$H$6</f>
        <v>36</v>
      </c>
      <c r="F14" s="25">
        <v>110000</v>
      </c>
      <c r="G14" s="34">
        <f>D14*100/F14</f>
        <v>10.332818181818181</v>
      </c>
      <c r="H14" s="25">
        <v>680000</v>
      </c>
      <c r="I14" s="34">
        <f>D14*100/H14</f>
        <v>1.671485294117647</v>
      </c>
    </row>
    <row r="15" spans="1:9" x14ac:dyDescent="0.25">
      <c r="A15" s="25">
        <v>28</v>
      </c>
      <c r="B15" s="25">
        <v>0.85</v>
      </c>
      <c r="C15" s="22"/>
      <c r="D15" s="23">
        <f t="shared" si="0"/>
        <v>21469.3</v>
      </c>
      <c r="E15" s="22">
        <f t="shared" si="1"/>
        <v>33.6</v>
      </c>
      <c r="F15" s="25">
        <v>300000</v>
      </c>
      <c r="G15" s="34">
        <f t="shared" ref="G15:G16" si="2">D15*100/F15</f>
        <v>7.1564333333333332</v>
      </c>
      <c r="H15" s="25">
        <v>1200000</v>
      </c>
      <c r="I15" s="34">
        <f t="shared" ref="I15:I28" si="3">D15*100/H15</f>
        <v>1.7891083333333333</v>
      </c>
    </row>
    <row r="16" spans="1:9" x14ac:dyDescent="0.25">
      <c r="A16" s="25">
        <v>26</v>
      </c>
      <c r="B16" s="25">
        <v>1.78</v>
      </c>
      <c r="C16" s="22"/>
      <c r="D16" s="23">
        <f t="shared" si="0"/>
        <v>44959.24</v>
      </c>
      <c r="E16" s="22">
        <f t="shared" si="1"/>
        <v>31.2</v>
      </c>
      <c r="F16" s="25">
        <v>1750000</v>
      </c>
      <c r="G16" s="34">
        <f t="shared" si="2"/>
        <v>2.5690994285714286</v>
      </c>
      <c r="H16" s="25">
        <v>2000000</v>
      </c>
      <c r="I16" s="34">
        <f t="shared" si="3"/>
        <v>2.2479619999999998</v>
      </c>
    </row>
    <row r="17" spans="1:9" x14ac:dyDescent="0.25">
      <c r="A17" s="25">
        <v>24</v>
      </c>
      <c r="B17" s="25">
        <v>5.21</v>
      </c>
      <c r="C17" s="22"/>
      <c r="D17" s="23">
        <f t="shared" si="0"/>
        <v>131594.18</v>
      </c>
      <c r="E17" s="22">
        <f t="shared" si="1"/>
        <v>28.799999999999997</v>
      </c>
      <c r="F17" s="25"/>
      <c r="G17" s="34"/>
      <c r="H17" s="25">
        <v>5000000</v>
      </c>
      <c r="I17" s="34">
        <f t="shared" si="3"/>
        <v>2.6318836000000001</v>
      </c>
    </row>
    <row r="18" spans="1:9" x14ac:dyDescent="0.25">
      <c r="A18" s="25">
        <v>22</v>
      </c>
      <c r="B18" s="25">
        <v>7.85</v>
      </c>
      <c r="C18" s="22"/>
      <c r="D18" s="23">
        <f t="shared" si="0"/>
        <v>198275.3</v>
      </c>
      <c r="E18" s="22">
        <f t="shared" si="1"/>
        <v>26.4</v>
      </c>
      <c r="F18" s="25"/>
      <c r="G18" s="34"/>
      <c r="H18" s="25">
        <v>15000000</v>
      </c>
      <c r="I18" s="34">
        <f t="shared" si="3"/>
        <v>1.3218353333333333</v>
      </c>
    </row>
    <row r="19" spans="1:9" x14ac:dyDescent="0.25">
      <c r="A19" s="25">
        <v>20</v>
      </c>
      <c r="B19" s="25">
        <v>16.329999999999998</v>
      </c>
      <c r="C19" s="22"/>
      <c r="D19" s="23">
        <f t="shared" si="0"/>
        <v>412463.13999999996</v>
      </c>
      <c r="E19" s="22">
        <f t="shared" si="1"/>
        <v>24</v>
      </c>
      <c r="F19" s="25"/>
      <c r="G19" s="34"/>
      <c r="H19" s="25"/>
      <c r="I19" s="34"/>
    </row>
    <row r="20" spans="1:9" x14ac:dyDescent="0.25">
      <c r="A20" s="25">
        <v>18</v>
      </c>
      <c r="B20" s="25">
        <v>25.15</v>
      </c>
      <c r="C20" s="22"/>
      <c r="D20" s="23">
        <f t="shared" si="0"/>
        <v>635238.69999999995</v>
      </c>
      <c r="E20" s="22">
        <f t="shared" si="1"/>
        <v>21.599999999999998</v>
      </c>
      <c r="F20" s="25"/>
      <c r="G20" s="34"/>
      <c r="H20" s="25"/>
      <c r="I20" s="34"/>
    </row>
    <row r="21" spans="1:9" x14ac:dyDescent="0.25">
      <c r="A21" s="25">
        <v>16</v>
      </c>
      <c r="B21" s="25">
        <v>31.82</v>
      </c>
      <c r="C21" s="22"/>
      <c r="D21" s="23">
        <f t="shared" si="0"/>
        <v>803709.56</v>
      </c>
      <c r="E21" s="22">
        <f t="shared" si="1"/>
        <v>19.2</v>
      </c>
      <c r="F21" s="25"/>
      <c r="G21" s="34"/>
      <c r="H21" s="25"/>
      <c r="I21" s="34"/>
    </row>
    <row r="22" spans="1:9" x14ac:dyDescent="0.25">
      <c r="A22" s="25">
        <v>14</v>
      </c>
      <c r="B22" s="25">
        <v>47.73</v>
      </c>
      <c r="C22" s="22"/>
      <c r="D22" s="23">
        <f t="shared" si="0"/>
        <v>1205564.3400000001</v>
      </c>
      <c r="E22" s="22">
        <f t="shared" si="1"/>
        <v>16.8</v>
      </c>
      <c r="F22" s="25"/>
      <c r="G22" s="34"/>
      <c r="H22" s="25"/>
      <c r="I22" s="34"/>
    </row>
    <row r="23" spans="1:9" x14ac:dyDescent="0.25">
      <c r="A23" s="25">
        <v>12</v>
      </c>
      <c r="B23" s="25">
        <v>182.02</v>
      </c>
      <c r="C23" s="22"/>
      <c r="D23" s="23">
        <f t="shared" si="0"/>
        <v>4597461.16</v>
      </c>
      <c r="E23" s="22">
        <f t="shared" si="1"/>
        <v>14.399999999999999</v>
      </c>
      <c r="F23" s="25"/>
      <c r="G23" s="34"/>
      <c r="H23" s="25"/>
      <c r="I23" s="34"/>
    </row>
    <row r="24" spans="1:9" s="4" customFormat="1" ht="15" customHeight="1" x14ac:dyDescent="0.2">
      <c r="A24" s="56" t="s">
        <v>20</v>
      </c>
      <c r="B24" s="57"/>
      <c r="C24" s="57"/>
      <c r="D24" s="57"/>
      <c r="E24" s="57"/>
      <c r="F24" s="57"/>
      <c r="G24" s="57"/>
      <c r="H24" s="57"/>
      <c r="I24" s="58"/>
    </row>
    <row r="25" spans="1:9" x14ac:dyDescent="0.25">
      <c r="A25" s="25">
        <v>52</v>
      </c>
      <c r="B25" s="25">
        <v>1.19</v>
      </c>
      <c r="C25" s="22"/>
      <c r="D25" s="23">
        <f t="shared" ref="D25:D34" si="4">(B25*$E$4)/1000</f>
        <v>30057.02</v>
      </c>
      <c r="E25" s="22">
        <f t="shared" ref="E25:E34" si="5">A25*$H$6</f>
        <v>62.4</v>
      </c>
      <c r="F25" s="25"/>
      <c r="G25" s="34"/>
      <c r="H25" s="25">
        <v>680000</v>
      </c>
      <c r="I25" s="34">
        <f t="shared" si="3"/>
        <v>4.4201499999999996</v>
      </c>
    </row>
    <row r="26" spans="1:9" x14ac:dyDescent="0.25">
      <c r="A26" s="25">
        <v>48</v>
      </c>
      <c r="B26" s="25">
        <v>2.91</v>
      </c>
      <c r="C26" s="22"/>
      <c r="D26" s="23">
        <f t="shared" si="4"/>
        <v>73500.78</v>
      </c>
      <c r="E26" s="22">
        <f t="shared" si="5"/>
        <v>57.599999999999994</v>
      </c>
      <c r="F26" s="25"/>
      <c r="G26" s="34"/>
      <c r="H26" s="25">
        <v>1300000</v>
      </c>
      <c r="I26" s="34">
        <f t="shared" si="3"/>
        <v>5.6539061538461537</v>
      </c>
    </row>
    <row r="27" spans="1:9" x14ac:dyDescent="0.25">
      <c r="A27" s="25">
        <v>44</v>
      </c>
      <c r="B27" s="25">
        <v>8.01</v>
      </c>
      <c r="C27" s="22"/>
      <c r="D27" s="23">
        <f t="shared" si="4"/>
        <v>202316.58</v>
      </c>
      <c r="E27" s="22">
        <f t="shared" si="5"/>
        <v>52.8</v>
      </c>
      <c r="F27" s="25"/>
      <c r="G27" s="34"/>
      <c r="H27" s="25">
        <v>3000000</v>
      </c>
      <c r="I27" s="34">
        <f t="shared" si="3"/>
        <v>6.7438859999999998</v>
      </c>
    </row>
    <row r="28" spans="1:9" x14ac:dyDescent="0.25">
      <c r="A28" s="25">
        <v>40</v>
      </c>
      <c r="B28" s="25">
        <v>21.31</v>
      </c>
      <c r="C28" s="22"/>
      <c r="D28" s="23">
        <f t="shared" si="4"/>
        <v>538247.98</v>
      </c>
      <c r="E28" s="22">
        <f t="shared" si="5"/>
        <v>48</v>
      </c>
      <c r="F28" s="25"/>
      <c r="G28" s="34"/>
      <c r="H28" s="25">
        <v>8000000</v>
      </c>
      <c r="I28" s="34">
        <f t="shared" si="3"/>
        <v>6.7280997500000002</v>
      </c>
    </row>
    <row r="29" spans="1:9" x14ac:dyDescent="0.25">
      <c r="A29" s="25">
        <v>36</v>
      </c>
      <c r="B29" s="25">
        <v>56.25</v>
      </c>
      <c r="C29" s="22"/>
      <c r="D29" s="23">
        <f t="shared" si="4"/>
        <v>1420762.5</v>
      </c>
      <c r="E29" s="22">
        <f t="shared" si="5"/>
        <v>43.199999999999996</v>
      </c>
      <c r="F29" s="25"/>
      <c r="G29" s="34"/>
      <c r="H29" s="25"/>
      <c r="I29" s="34"/>
    </row>
    <row r="30" spans="1:9" x14ac:dyDescent="0.25">
      <c r="A30" s="25">
        <v>32</v>
      </c>
      <c r="B30" s="25">
        <v>103.63</v>
      </c>
      <c r="C30" s="22"/>
      <c r="D30" s="23">
        <f t="shared" si="4"/>
        <v>2617486.54</v>
      </c>
      <c r="E30" s="22">
        <f t="shared" si="5"/>
        <v>38.4</v>
      </c>
      <c r="F30" s="25"/>
      <c r="G30" s="34"/>
      <c r="H30" s="25"/>
      <c r="I30" s="34"/>
    </row>
    <row r="31" spans="1:9" x14ac:dyDescent="0.25">
      <c r="A31" s="25">
        <v>28</v>
      </c>
      <c r="B31" s="25">
        <v>121.22</v>
      </c>
      <c r="C31" s="22"/>
      <c r="D31" s="23">
        <f t="shared" si="4"/>
        <v>3061774.76</v>
      </c>
      <c r="E31" s="22">
        <f t="shared" si="5"/>
        <v>33.6</v>
      </c>
      <c r="F31" s="25"/>
      <c r="G31" s="34"/>
      <c r="H31" s="25"/>
      <c r="I31" s="34"/>
    </row>
    <row r="32" spans="1:9" x14ac:dyDescent="0.25">
      <c r="A32" s="22">
        <v>24</v>
      </c>
      <c r="B32" s="22">
        <v>72.540000000000006</v>
      </c>
      <c r="C32" s="22"/>
      <c r="D32" s="23">
        <f t="shared" si="4"/>
        <v>1832215.3200000003</v>
      </c>
      <c r="E32" s="22">
        <f t="shared" si="5"/>
        <v>28.799999999999997</v>
      </c>
      <c r="F32" s="22"/>
      <c r="G32" s="22"/>
      <c r="H32" s="22"/>
      <c r="I32" s="22"/>
    </row>
    <row r="33" spans="1:9" x14ac:dyDescent="0.25">
      <c r="A33" s="22">
        <v>20</v>
      </c>
      <c r="B33" s="22">
        <v>85.94</v>
      </c>
      <c r="C33" s="22"/>
      <c r="D33" s="23">
        <f t="shared" si="4"/>
        <v>2170672.52</v>
      </c>
      <c r="E33" s="22">
        <f t="shared" si="5"/>
        <v>24</v>
      </c>
      <c r="F33" s="22"/>
      <c r="G33" s="22"/>
      <c r="H33" s="22"/>
      <c r="I33" s="22"/>
    </row>
    <row r="34" spans="1:9" x14ac:dyDescent="0.25">
      <c r="A34" s="22">
        <v>16</v>
      </c>
      <c r="B34" s="22">
        <v>99.34</v>
      </c>
      <c r="C34" s="22"/>
      <c r="D34" s="23">
        <f t="shared" si="4"/>
        <v>2509129.7200000002</v>
      </c>
      <c r="E34" s="22">
        <f t="shared" si="5"/>
        <v>19.2</v>
      </c>
      <c r="F34" s="22"/>
      <c r="G34" s="22"/>
      <c r="H34" s="22"/>
      <c r="I34" s="22"/>
    </row>
    <row r="35" spans="1:9" x14ac:dyDescent="0.25">
      <c r="A35" s="59"/>
      <c r="B35" s="60"/>
      <c r="C35" s="60"/>
      <c r="D35" s="60"/>
      <c r="E35" s="61"/>
      <c r="F35" s="27" t="s">
        <v>31</v>
      </c>
      <c r="G35" s="35">
        <f>SUM(G14:G34)</f>
        <v>20.058350943722942</v>
      </c>
      <c r="H35" s="27"/>
      <c r="I35" s="35">
        <f>SUM(I14:I34)</f>
        <v>33.208316464630464</v>
      </c>
    </row>
  </sheetData>
  <mergeCells count="16">
    <mergeCell ref="A13:I13"/>
    <mergeCell ref="A24:I24"/>
    <mergeCell ref="A35:E35"/>
    <mergeCell ref="F10:G10"/>
    <mergeCell ref="H10:I10"/>
    <mergeCell ref="A10:E10"/>
    <mergeCell ref="A1:I1"/>
    <mergeCell ref="A2:D2"/>
    <mergeCell ref="A3:D3"/>
    <mergeCell ref="A4:D4"/>
    <mergeCell ref="A5:D5"/>
    <mergeCell ref="F7:I9"/>
    <mergeCell ref="F2:F6"/>
    <mergeCell ref="A7:B7"/>
    <mergeCell ref="A8:B8"/>
    <mergeCell ref="A9:B9"/>
  </mergeCells>
  <pageMargins left="0.7" right="0.7" top="0.75" bottom="0.75" header="0.3" footer="0.3"/>
  <pageSetup paperSize="5" scale="8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205ED-7B41-4337-A6CD-609F06E4DEA0}">
  <sheetPr>
    <pageSetUpPr fitToPage="1"/>
  </sheetPr>
  <dimension ref="A1:I35"/>
  <sheetViews>
    <sheetView topLeftCell="A15" workbookViewId="0">
      <selection activeCell="N23" sqref="N23"/>
    </sheetView>
  </sheetViews>
  <sheetFormatPr defaultRowHeight="15" x14ac:dyDescent="0.25"/>
  <cols>
    <col min="1" max="1" width="9.140625" style="1" customWidth="1"/>
    <col min="2" max="2" width="9.140625" style="1"/>
    <col min="3" max="3" width="12.5703125" style="1" customWidth="1"/>
    <col min="4" max="4" width="16.7109375" style="2" customWidth="1"/>
    <col min="5" max="5" width="13.140625" style="13" customWidth="1"/>
    <col min="6" max="6" width="12.42578125" style="1" customWidth="1"/>
    <col min="7" max="7" width="11.28515625" style="1" customWidth="1"/>
    <col min="8" max="8" width="11.42578125" style="13" customWidth="1"/>
    <col min="9" max="16384" width="9.140625" style="1"/>
  </cols>
  <sheetData>
    <row r="1" spans="1:9" x14ac:dyDescent="0.25">
      <c r="A1" s="54" t="s">
        <v>47</v>
      </c>
      <c r="B1" s="54"/>
      <c r="C1" s="54"/>
      <c r="D1" s="54"/>
      <c r="E1" s="54"/>
      <c r="F1" s="54"/>
      <c r="G1" s="54"/>
      <c r="H1" s="54"/>
      <c r="I1" s="54"/>
    </row>
    <row r="2" spans="1:9" x14ac:dyDescent="0.25">
      <c r="A2" s="52" t="s">
        <v>32</v>
      </c>
      <c r="B2" s="62"/>
      <c r="C2" s="62"/>
      <c r="D2" s="53"/>
      <c r="E2" s="25">
        <v>3460</v>
      </c>
      <c r="F2" s="42"/>
      <c r="G2" s="15" t="s">
        <v>6</v>
      </c>
      <c r="H2" s="25" t="s">
        <v>9</v>
      </c>
      <c r="I2" s="15"/>
    </row>
    <row r="3" spans="1:9" ht="27" customHeight="1" x14ac:dyDescent="0.25">
      <c r="A3" s="52" t="s">
        <v>3</v>
      </c>
      <c r="B3" s="62"/>
      <c r="C3" s="62"/>
      <c r="D3" s="53"/>
      <c r="E3" s="25">
        <v>20</v>
      </c>
      <c r="F3" s="45"/>
      <c r="G3" s="17" t="s">
        <v>7</v>
      </c>
      <c r="H3" s="25" t="s">
        <v>44</v>
      </c>
      <c r="I3" s="15"/>
    </row>
    <row r="4" spans="1:9" x14ac:dyDescent="0.25">
      <c r="A4" s="59" t="s">
        <v>4</v>
      </c>
      <c r="B4" s="60"/>
      <c r="C4" s="60"/>
      <c r="D4" s="61"/>
      <c r="E4" s="22">
        <f>E2*E3*365</f>
        <v>25258000</v>
      </c>
      <c r="F4" s="45"/>
      <c r="G4" s="15"/>
      <c r="H4" s="25"/>
      <c r="I4" s="15"/>
    </row>
    <row r="5" spans="1:9" x14ac:dyDescent="0.25">
      <c r="A5" s="52" t="s">
        <v>33</v>
      </c>
      <c r="B5" s="62"/>
      <c r="C5" s="62"/>
      <c r="D5" s="53"/>
      <c r="E5" s="25">
        <v>9.5</v>
      </c>
      <c r="F5" s="45"/>
      <c r="G5" s="15" t="s">
        <v>10</v>
      </c>
      <c r="H5" s="25">
        <v>150</v>
      </c>
      <c r="I5" s="15" t="s">
        <v>11</v>
      </c>
    </row>
    <row r="6" spans="1:9" x14ac:dyDescent="0.25">
      <c r="A6" s="59"/>
      <c r="B6" s="60"/>
      <c r="C6" s="61"/>
      <c r="D6" s="18" t="s">
        <v>19</v>
      </c>
      <c r="E6" s="30" t="s">
        <v>20</v>
      </c>
      <c r="F6" s="45"/>
      <c r="G6" s="15" t="s">
        <v>13</v>
      </c>
      <c r="H6" s="25">
        <v>650</v>
      </c>
      <c r="I6" s="15" t="s">
        <v>12</v>
      </c>
    </row>
    <row r="7" spans="1:9" x14ac:dyDescent="0.25">
      <c r="A7" s="15" t="s">
        <v>37</v>
      </c>
      <c r="B7" s="15"/>
      <c r="C7" s="15" t="s">
        <v>38</v>
      </c>
      <c r="D7" s="16">
        <v>200</v>
      </c>
      <c r="E7" s="22">
        <v>183</v>
      </c>
      <c r="F7" s="48"/>
      <c r="G7" s="15" t="s">
        <v>14</v>
      </c>
      <c r="H7" s="25">
        <v>1.2</v>
      </c>
      <c r="I7" s="15"/>
    </row>
    <row r="8" spans="1:9" x14ac:dyDescent="0.25">
      <c r="A8" s="15" t="s">
        <v>39</v>
      </c>
      <c r="B8" s="15"/>
      <c r="C8" s="15"/>
      <c r="D8" s="20">
        <f>D7/H6</f>
        <v>0.30769230769230771</v>
      </c>
      <c r="E8" s="28">
        <f>E7/H6</f>
        <v>0.28153846153846152</v>
      </c>
      <c r="F8" s="40"/>
      <c r="G8" s="41"/>
      <c r="H8" s="41"/>
      <c r="I8" s="42"/>
    </row>
    <row r="9" spans="1:9" x14ac:dyDescent="0.25">
      <c r="A9" s="15" t="s">
        <v>40</v>
      </c>
      <c r="B9" s="15"/>
      <c r="C9" s="15" t="s">
        <v>41</v>
      </c>
      <c r="D9" s="21">
        <v>2.59</v>
      </c>
      <c r="E9" s="29">
        <v>2.7749999999999999</v>
      </c>
      <c r="F9" s="46"/>
      <c r="G9" s="47"/>
      <c r="H9" s="47"/>
      <c r="I9" s="48"/>
    </row>
    <row r="10" spans="1:9" s="4" customFormat="1" ht="14.25" x14ac:dyDescent="0.2">
      <c r="A10" s="56"/>
      <c r="B10" s="57"/>
      <c r="C10" s="57"/>
      <c r="D10" s="57"/>
      <c r="E10" s="58"/>
      <c r="F10" s="54" t="s">
        <v>24</v>
      </c>
      <c r="G10" s="54"/>
      <c r="H10" s="54" t="s">
        <v>28</v>
      </c>
      <c r="I10" s="54"/>
    </row>
    <row r="11" spans="1:9" s="33" customFormat="1" ht="57" customHeight="1" x14ac:dyDescent="0.25">
      <c r="A11" s="26" t="s">
        <v>15</v>
      </c>
      <c r="B11" s="26" t="s">
        <v>17</v>
      </c>
      <c r="C11" s="26" t="s">
        <v>18</v>
      </c>
      <c r="D11" s="32" t="s">
        <v>23</v>
      </c>
      <c r="E11" s="26" t="s">
        <v>21</v>
      </c>
      <c r="F11" s="26" t="s">
        <v>25</v>
      </c>
      <c r="G11" s="26" t="s">
        <v>26</v>
      </c>
      <c r="H11" s="26" t="s">
        <v>25</v>
      </c>
      <c r="I11" s="26" t="s">
        <v>29</v>
      </c>
    </row>
    <row r="12" spans="1:9" s="4" customFormat="1" ht="14.25" x14ac:dyDescent="0.2">
      <c r="A12" s="24" t="s">
        <v>16</v>
      </c>
      <c r="B12" s="19"/>
      <c r="C12" s="19"/>
      <c r="D12" s="18"/>
      <c r="E12" s="24" t="s">
        <v>22</v>
      </c>
      <c r="F12" s="19" t="s">
        <v>30</v>
      </c>
      <c r="G12" s="19" t="s">
        <v>27</v>
      </c>
      <c r="H12" s="24" t="s">
        <v>30</v>
      </c>
      <c r="I12" s="19" t="s">
        <v>27</v>
      </c>
    </row>
    <row r="13" spans="1:9" s="4" customFormat="1" ht="15.75" customHeight="1" x14ac:dyDescent="0.2">
      <c r="A13" s="56" t="s">
        <v>19</v>
      </c>
      <c r="B13" s="57"/>
      <c r="C13" s="57"/>
      <c r="D13" s="57"/>
      <c r="E13" s="57"/>
      <c r="F13" s="57"/>
      <c r="G13" s="57"/>
      <c r="H13" s="57"/>
      <c r="I13" s="58"/>
    </row>
    <row r="14" spans="1:9" x14ac:dyDescent="0.25">
      <c r="A14" s="25">
        <v>30</v>
      </c>
      <c r="B14" s="25">
        <v>0.45</v>
      </c>
      <c r="C14" s="22"/>
      <c r="D14" s="23">
        <f t="shared" ref="D14:D23" si="0">(B14*$E$4)/1000</f>
        <v>11366.1</v>
      </c>
      <c r="E14" s="22">
        <f t="shared" ref="E14:E23" si="1">A14*$H$7</f>
        <v>36</v>
      </c>
      <c r="F14" s="25">
        <v>40000</v>
      </c>
      <c r="G14" s="34">
        <f>D14*100/F14</f>
        <v>28.41525</v>
      </c>
      <c r="H14" s="25">
        <v>1400000</v>
      </c>
      <c r="I14" s="34">
        <f>D14*100/H14</f>
        <v>0.8118642857142857</v>
      </c>
    </row>
    <row r="15" spans="1:9" x14ac:dyDescent="0.25">
      <c r="A15" s="25">
        <v>28</v>
      </c>
      <c r="B15" s="25">
        <v>0.85</v>
      </c>
      <c r="C15" s="22"/>
      <c r="D15" s="23">
        <f t="shared" si="0"/>
        <v>21469.3</v>
      </c>
      <c r="E15" s="22">
        <f t="shared" si="1"/>
        <v>33.6</v>
      </c>
      <c r="F15" s="25">
        <v>120000</v>
      </c>
      <c r="G15" s="34">
        <f t="shared" ref="G15:G25" si="2">D15*100/F15</f>
        <v>17.891083333333334</v>
      </c>
      <c r="H15" s="25">
        <v>2000000</v>
      </c>
      <c r="I15" s="34">
        <f t="shared" ref="I15:I31" si="3">D15*100/H15</f>
        <v>1.0734649999999999</v>
      </c>
    </row>
    <row r="16" spans="1:9" x14ac:dyDescent="0.25">
      <c r="A16" s="25">
        <v>26</v>
      </c>
      <c r="B16" s="25">
        <v>1.78</v>
      </c>
      <c r="C16" s="22"/>
      <c r="D16" s="23">
        <f t="shared" si="0"/>
        <v>44959.24</v>
      </c>
      <c r="E16" s="22">
        <f t="shared" si="1"/>
        <v>31.2</v>
      </c>
      <c r="F16" s="25">
        <v>400000</v>
      </c>
      <c r="G16" s="34">
        <f t="shared" si="2"/>
        <v>11.23981</v>
      </c>
      <c r="H16" s="25">
        <v>3400000</v>
      </c>
      <c r="I16" s="34">
        <f t="shared" si="3"/>
        <v>1.322330588235294</v>
      </c>
    </row>
    <row r="17" spans="1:9" x14ac:dyDescent="0.25">
      <c r="A17" s="25">
        <v>24</v>
      </c>
      <c r="B17" s="25">
        <v>5.21</v>
      </c>
      <c r="C17" s="22"/>
      <c r="D17" s="23">
        <f t="shared" si="0"/>
        <v>131594.18</v>
      </c>
      <c r="E17" s="22">
        <f t="shared" si="1"/>
        <v>28.799999999999997</v>
      </c>
      <c r="F17" s="25">
        <v>3000000</v>
      </c>
      <c r="G17" s="34">
        <f t="shared" si="2"/>
        <v>4.3864726666666662</v>
      </c>
      <c r="H17" s="25">
        <v>5800000</v>
      </c>
      <c r="I17" s="34">
        <f t="shared" si="3"/>
        <v>2.2688651724137929</v>
      </c>
    </row>
    <row r="18" spans="1:9" x14ac:dyDescent="0.25">
      <c r="A18" s="25">
        <v>22</v>
      </c>
      <c r="B18" s="25">
        <v>7.85</v>
      </c>
      <c r="C18" s="22"/>
      <c r="D18" s="23">
        <f t="shared" si="0"/>
        <v>198275.3</v>
      </c>
      <c r="E18" s="22">
        <f t="shared" si="1"/>
        <v>26.4</v>
      </c>
      <c r="F18" s="25"/>
      <c r="G18" s="34"/>
      <c r="H18" s="25">
        <v>10000000</v>
      </c>
      <c r="I18" s="34">
        <f t="shared" si="3"/>
        <v>1.982753</v>
      </c>
    </row>
    <row r="19" spans="1:9" x14ac:dyDescent="0.25">
      <c r="A19" s="25">
        <v>20</v>
      </c>
      <c r="B19" s="25">
        <v>16.329999999999998</v>
      </c>
      <c r="C19" s="22"/>
      <c r="D19" s="23">
        <f t="shared" si="0"/>
        <v>412463.13999999996</v>
      </c>
      <c r="E19" s="22">
        <f t="shared" si="1"/>
        <v>24</v>
      </c>
      <c r="F19" s="25"/>
      <c r="G19" s="34"/>
      <c r="H19" s="25">
        <v>21000000</v>
      </c>
      <c r="I19" s="34">
        <f t="shared" si="3"/>
        <v>1.9641101904761902</v>
      </c>
    </row>
    <row r="20" spans="1:9" x14ac:dyDescent="0.25">
      <c r="A20" s="25">
        <v>18</v>
      </c>
      <c r="B20" s="25">
        <v>25.15</v>
      </c>
      <c r="C20" s="22"/>
      <c r="D20" s="23">
        <f t="shared" si="0"/>
        <v>635238.69999999995</v>
      </c>
      <c r="E20" s="22">
        <f t="shared" si="1"/>
        <v>21.599999999999998</v>
      </c>
      <c r="F20" s="25"/>
      <c r="G20" s="34"/>
      <c r="H20" s="25">
        <v>60000000</v>
      </c>
      <c r="I20" s="34">
        <f t="shared" si="3"/>
        <v>1.0587311666666666</v>
      </c>
    </row>
    <row r="21" spans="1:9" x14ac:dyDescent="0.25">
      <c r="A21" s="25">
        <v>16</v>
      </c>
      <c r="B21" s="25">
        <v>31.82</v>
      </c>
      <c r="C21" s="22"/>
      <c r="D21" s="23">
        <f t="shared" si="0"/>
        <v>803709.56</v>
      </c>
      <c r="E21" s="22">
        <f t="shared" si="1"/>
        <v>19.2</v>
      </c>
      <c r="F21" s="25"/>
      <c r="G21" s="34"/>
      <c r="H21" s="25"/>
      <c r="I21" s="34"/>
    </row>
    <row r="22" spans="1:9" x14ac:dyDescent="0.25">
      <c r="A22" s="25">
        <v>14</v>
      </c>
      <c r="B22" s="25">
        <v>47.73</v>
      </c>
      <c r="C22" s="22"/>
      <c r="D22" s="23">
        <f t="shared" si="0"/>
        <v>1205564.3400000001</v>
      </c>
      <c r="E22" s="22">
        <f t="shared" si="1"/>
        <v>16.8</v>
      </c>
      <c r="F22" s="25"/>
      <c r="G22" s="34"/>
      <c r="H22" s="25"/>
      <c r="I22" s="34"/>
    </row>
    <row r="23" spans="1:9" x14ac:dyDescent="0.25">
      <c r="A23" s="25">
        <v>12</v>
      </c>
      <c r="B23" s="25">
        <v>182.02</v>
      </c>
      <c r="C23" s="22"/>
      <c r="D23" s="23">
        <f t="shared" si="0"/>
        <v>4597461.16</v>
      </c>
      <c r="E23" s="22">
        <f t="shared" si="1"/>
        <v>14.399999999999999</v>
      </c>
      <c r="F23" s="25"/>
      <c r="G23" s="34"/>
      <c r="H23" s="25"/>
      <c r="I23" s="34"/>
    </row>
    <row r="24" spans="1:9" s="4" customFormat="1" ht="15" customHeight="1" x14ac:dyDescent="0.2">
      <c r="A24" s="56" t="s">
        <v>20</v>
      </c>
      <c r="B24" s="57"/>
      <c r="C24" s="57"/>
      <c r="D24" s="57"/>
      <c r="E24" s="57"/>
      <c r="F24" s="57"/>
      <c r="G24" s="57"/>
      <c r="H24" s="57"/>
      <c r="I24" s="58"/>
    </row>
    <row r="25" spans="1:9" x14ac:dyDescent="0.25">
      <c r="A25" s="25">
        <v>52</v>
      </c>
      <c r="B25" s="25">
        <v>1.19</v>
      </c>
      <c r="C25" s="22"/>
      <c r="D25" s="23">
        <f t="shared" ref="D25:D34" si="4">(B25*$E$4)/1000</f>
        <v>30057.02</v>
      </c>
      <c r="E25" s="22">
        <f t="shared" ref="E25:E34" si="5">A25*$H$7</f>
        <v>62.4</v>
      </c>
      <c r="F25" s="25">
        <v>4000000</v>
      </c>
      <c r="G25" s="34">
        <f t="shared" si="2"/>
        <v>0.75142549999999997</v>
      </c>
      <c r="H25" s="25">
        <v>900000</v>
      </c>
      <c r="I25" s="34">
        <f t="shared" si="3"/>
        <v>3.3396688888888888</v>
      </c>
    </row>
    <row r="26" spans="1:9" x14ac:dyDescent="0.25">
      <c r="A26" s="25">
        <v>48</v>
      </c>
      <c r="B26" s="25">
        <v>2.91</v>
      </c>
      <c r="C26" s="22"/>
      <c r="D26" s="23">
        <f t="shared" si="4"/>
        <v>73500.78</v>
      </c>
      <c r="E26" s="22">
        <f t="shared" si="5"/>
        <v>57.599999999999994</v>
      </c>
      <c r="F26" s="25"/>
      <c r="G26" s="34"/>
      <c r="H26" s="25">
        <v>1400000</v>
      </c>
      <c r="I26" s="34">
        <f t="shared" si="3"/>
        <v>5.2500557142857147</v>
      </c>
    </row>
    <row r="27" spans="1:9" x14ac:dyDescent="0.25">
      <c r="A27" s="25">
        <v>44</v>
      </c>
      <c r="B27" s="25">
        <v>8.01</v>
      </c>
      <c r="C27" s="22"/>
      <c r="D27" s="23">
        <f t="shared" si="4"/>
        <v>202316.58</v>
      </c>
      <c r="E27" s="22">
        <f t="shared" si="5"/>
        <v>52.8</v>
      </c>
      <c r="F27" s="25"/>
      <c r="G27" s="34"/>
      <c r="H27" s="25">
        <v>2100000</v>
      </c>
      <c r="I27" s="34">
        <f t="shared" si="3"/>
        <v>9.6341228571428577</v>
      </c>
    </row>
    <row r="28" spans="1:9" x14ac:dyDescent="0.25">
      <c r="A28" s="25">
        <v>40</v>
      </c>
      <c r="B28" s="25">
        <v>21.31</v>
      </c>
      <c r="C28" s="22"/>
      <c r="D28" s="23">
        <f t="shared" si="4"/>
        <v>538247.98</v>
      </c>
      <c r="E28" s="22">
        <f t="shared" si="5"/>
        <v>48</v>
      </c>
      <c r="F28" s="25"/>
      <c r="G28" s="34"/>
      <c r="H28" s="25">
        <v>4000000</v>
      </c>
      <c r="I28" s="34">
        <f t="shared" si="3"/>
        <v>13.4561995</v>
      </c>
    </row>
    <row r="29" spans="1:9" x14ac:dyDescent="0.25">
      <c r="A29" s="25">
        <v>36</v>
      </c>
      <c r="B29" s="25">
        <v>56.25</v>
      </c>
      <c r="C29" s="22"/>
      <c r="D29" s="23">
        <f t="shared" si="4"/>
        <v>1420762.5</v>
      </c>
      <c r="E29" s="22">
        <f t="shared" si="5"/>
        <v>43.199999999999996</v>
      </c>
      <c r="F29" s="25"/>
      <c r="G29" s="34"/>
      <c r="H29" s="25">
        <v>8000000</v>
      </c>
      <c r="I29" s="34">
        <f t="shared" si="3"/>
        <v>17.759531249999998</v>
      </c>
    </row>
    <row r="30" spans="1:9" x14ac:dyDescent="0.25">
      <c r="A30" s="25">
        <v>32</v>
      </c>
      <c r="B30" s="25">
        <v>103.63</v>
      </c>
      <c r="C30" s="22"/>
      <c r="D30" s="23">
        <f t="shared" si="4"/>
        <v>2617486.54</v>
      </c>
      <c r="E30" s="22">
        <f t="shared" si="5"/>
        <v>38.4</v>
      </c>
      <c r="F30" s="25"/>
      <c r="G30" s="34"/>
      <c r="H30" s="25">
        <v>20000000</v>
      </c>
      <c r="I30" s="34">
        <f t="shared" si="3"/>
        <v>13.087432700000001</v>
      </c>
    </row>
    <row r="31" spans="1:9" x14ac:dyDescent="0.25">
      <c r="A31" s="25">
        <v>28</v>
      </c>
      <c r="B31" s="25">
        <v>121.22</v>
      </c>
      <c r="C31" s="22"/>
      <c r="D31" s="23">
        <f t="shared" si="4"/>
        <v>3061774.76</v>
      </c>
      <c r="E31" s="22">
        <f t="shared" si="5"/>
        <v>33.6</v>
      </c>
      <c r="F31" s="25"/>
      <c r="G31" s="34"/>
      <c r="H31" s="25">
        <v>80000000</v>
      </c>
      <c r="I31" s="34">
        <f t="shared" si="3"/>
        <v>3.8272184500000002</v>
      </c>
    </row>
    <row r="32" spans="1:9" x14ac:dyDescent="0.25">
      <c r="A32" s="22">
        <v>24</v>
      </c>
      <c r="B32" s="22">
        <v>72.540000000000006</v>
      </c>
      <c r="C32" s="22"/>
      <c r="D32" s="23">
        <f t="shared" si="4"/>
        <v>1832215.3200000003</v>
      </c>
      <c r="E32" s="22">
        <f t="shared" si="5"/>
        <v>28.799999999999997</v>
      </c>
      <c r="F32" s="22"/>
      <c r="G32" s="22"/>
      <c r="H32" s="22"/>
      <c r="I32" s="22"/>
    </row>
    <row r="33" spans="1:9" x14ac:dyDescent="0.25">
      <c r="A33" s="22">
        <v>20</v>
      </c>
      <c r="B33" s="22">
        <v>85.94</v>
      </c>
      <c r="C33" s="22"/>
      <c r="D33" s="23">
        <f t="shared" si="4"/>
        <v>2170672.52</v>
      </c>
      <c r="E33" s="22">
        <f t="shared" si="5"/>
        <v>24</v>
      </c>
      <c r="F33" s="22"/>
      <c r="G33" s="22"/>
      <c r="H33" s="22"/>
      <c r="I33" s="22"/>
    </row>
    <row r="34" spans="1:9" x14ac:dyDescent="0.25">
      <c r="A34" s="22">
        <v>16</v>
      </c>
      <c r="B34" s="22">
        <v>99.34</v>
      </c>
      <c r="C34" s="22"/>
      <c r="D34" s="23">
        <f t="shared" si="4"/>
        <v>2509129.7200000002</v>
      </c>
      <c r="E34" s="22">
        <f t="shared" si="5"/>
        <v>19.2</v>
      </c>
      <c r="F34" s="22"/>
      <c r="G34" s="22"/>
      <c r="H34" s="22"/>
      <c r="I34" s="22"/>
    </row>
    <row r="35" spans="1:9" x14ac:dyDescent="0.25">
      <c r="A35" s="59"/>
      <c r="B35" s="60"/>
      <c r="C35" s="60"/>
      <c r="D35" s="60"/>
      <c r="E35" s="61"/>
      <c r="F35" s="27" t="s">
        <v>31</v>
      </c>
      <c r="G35" s="35">
        <f>SUM(G14:G34)</f>
        <v>62.684041499999999</v>
      </c>
      <c r="H35" s="27"/>
      <c r="I35" s="35">
        <f>SUM(I14:I34)</f>
        <v>76.836348763823679</v>
      </c>
    </row>
  </sheetData>
  <mergeCells count="14">
    <mergeCell ref="A13:I13"/>
    <mergeCell ref="A24:I24"/>
    <mergeCell ref="A35:E35"/>
    <mergeCell ref="F10:G10"/>
    <mergeCell ref="H10:I10"/>
    <mergeCell ref="A6:C6"/>
    <mergeCell ref="F8:I9"/>
    <mergeCell ref="F2:F7"/>
    <mergeCell ref="A10:E10"/>
    <mergeCell ref="A1:I1"/>
    <mergeCell ref="A2:D2"/>
    <mergeCell ref="A3:D3"/>
    <mergeCell ref="A4:D4"/>
    <mergeCell ref="A5:D5"/>
  </mergeCells>
  <pageMargins left="0.7" right="0.7" top="0.75" bottom="0.75" header="0.3" footer="0.3"/>
  <pageSetup paperSize="5" scale="88" fitToHeight="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EB258-C641-4C91-ADF9-50BA4AD05772}">
  <sheetPr>
    <pageSetUpPr fitToPage="1"/>
  </sheetPr>
  <dimension ref="A1:I36"/>
  <sheetViews>
    <sheetView workbookViewId="0">
      <selection activeCell="M13" sqref="M13"/>
    </sheetView>
  </sheetViews>
  <sheetFormatPr defaultRowHeight="15" x14ac:dyDescent="0.25"/>
  <cols>
    <col min="1" max="1" width="9.140625" style="13" customWidth="1"/>
    <col min="2" max="2" width="9.140625" style="13"/>
    <col min="3" max="3" width="12.5703125" style="13" customWidth="1"/>
    <col min="4" max="4" width="16.7109375" style="14" customWidth="1"/>
    <col min="5" max="5" width="12.7109375" style="13" customWidth="1"/>
    <col min="6" max="6" width="12.42578125" style="13" customWidth="1"/>
    <col min="7" max="7" width="11.28515625" style="13" customWidth="1"/>
    <col min="8" max="8" width="11.42578125" style="13" customWidth="1"/>
    <col min="9" max="9" width="9.140625" style="13"/>
    <col min="10" max="16384" width="9.140625" style="1"/>
  </cols>
  <sheetData>
    <row r="1" spans="1:9" x14ac:dyDescent="0.25">
      <c r="A1" s="54" t="s">
        <v>49</v>
      </c>
      <c r="B1" s="54"/>
      <c r="C1" s="54"/>
      <c r="D1" s="54"/>
      <c r="E1" s="54"/>
      <c r="F1" s="54"/>
      <c r="G1" s="54"/>
      <c r="H1" s="54"/>
      <c r="I1" s="54"/>
    </row>
    <row r="2" spans="1:9" x14ac:dyDescent="0.25">
      <c r="A2" s="54" t="s">
        <v>45</v>
      </c>
      <c r="B2" s="54"/>
      <c r="C2" s="54"/>
      <c r="D2" s="54"/>
      <c r="E2" s="54"/>
      <c r="F2" s="54"/>
      <c r="G2" s="54"/>
      <c r="H2" s="54"/>
      <c r="I2" s="54"/>
    </row>
    <row r="3" spans="1:9" ht="15.75" customHeight="1" x14ac:dyDescent="0.25">
      <c r="A3" s="55" t="s">
        <v>32</v>
      </c>
      <c r="B3" s="55"/>
      <c r="C3" s="55"/>
      <c r="D3" s="55"/>
      <c r="E3" s="25">
        <v>3460</v>
      </c>
      <c r="F3" s="49"/>
      <c r="G3" s="22" t="s">
        <v>6</v>
      </c>
      <c r="H3" s="25" t="s">
        <v>9</v>
      </c>
      <c r="I3" s="22"/>
    </row>
    <row r="4" spans="1:9" ht="30" x14ac:dyDescent="0.25">
      <c r="A4" s="55" t="s">
        <v>3</v>
      </c>
      <c r="B4" s="55"/>
      <c r="C4" s="55"/>
      <c r="D4" s="55"/>
      <c r="E4" s="25">
        <v>20</v>
      </c>
      <c r="F4" s="50"/>
      <c r="G4" s="36" t="s">
        <v>7</v>
      </c>
      <c r="H4" s="25" t="s">
        <v>44</v>
      </c>
      <c r="I4" s="22"/>
    </row>
    <row r="5" spans="1:9" x14ac:dyDescent="0.25">
      <c r="A5" s="55" t="s">
        <v>4</v>
      </c>
      <c r="B5" s="55"/>
      <c r="C5" s="55"/>
      <c r="D5" s="55"/>
      <c r="E5" s="22">
        <f>E3*E4*365</f>
        <v>25258000</v>
      </c>
      <c r="F5" s="50"/>
      <c r="G5" s="22" t="s">
        <v>10</v>
      </c>
      <c r="H5" s="25">
        <v>150</v>
      </c>
      <c r="I5" s="22" t="s">
        <v>11</v>
      </c>
    </row>
    <row r="6" spans="1:9" x14ac:dyDescent="0.25">
      <c r="A6" s="55" t="s">
        <v>33</v>
      </c>
      <c r="B6" s="55"/>
      <c r="C6" s="55"/>
      <c r="D6" s="55"/>
      <c r="E6" s="25">
        <v>8.5</v>
      </c>
      <c r="F6" s="50"/>
      <c r="G6" s="22" t="s">
        <v>13</v>
      </c>
      <c r="H6" s="25">
        <v>650</v>
      </c>
      <c r="I6" s="22" t="s">
        <v>12</v>
      </c>
    </row>
    <row r="7" spans="1:9" x14ac:dyDescent="0.25">
      <c r="A7" s="59"/>
      <c r="B7" s="60"/>
      <c r="C7" s="61"/>
      <c r="D7" s="31" t="s">
        <v>19</v>
      </c>
      <c r="E7" s="24" t="s">
        <v>20</v>
      </c>
      <c r="F7" s="51"/>
      <c r="G7" s="22" t="s">
        <v>14</v>
      </c>
      <c r="H7" s="25">
        <v>1.2</v>
      </c>
      <c r="I7" s="22"/>
    </row>
    <row r="8" spans="1:9" x14ac:dyDescent="0.25">
      <c r="A8" s="55" t="s">
        <v>37</v>
      </c>
      <c r="B8" s="55"/>
      <c r="C8" s="22" t="s">
        <v>38</v>
      </c>
      <c r="D8" s="37">
        <v>234</v>
      </c>
      <c r="E8" s="25">
        <v>208</v>
      </c>
      <c r="F8" s="40"/>
      <c r="G8" s="41"/>
      <c r="H8" s="41"/>
      <c r="I8" s="42"/>
    </row>
    <row r="9" spans="1:9" x14ac:dyDescent="0.25">
      <c r="A9" s="55" t="s">
        <v>39</v>
      </c>
      <c r="B9" s="55"/>
      <c r="C9" s="22"/>
      <c r="D9" s="28">
        <f>D8/H6</f>
        <v>0.36</v>
      </c>
      <c r="E9" s="28">
        <f>E8/H6</f>
        <v>0.32</v>
      </c>
      <c r="F9" s="43"/>
      <c r="G9" s="44"/>
      <c r="H9" s="44"/>
      <c r="I9" s="45"/>
    </row>
    <row r="10" spans="1:9" x14ac:dyDescent="0.25">
      <c r="A10" s="55" t="s">
        <v>40</v>
      </c>
      <c r="B10" s="55"/>
      <c r="C10" s="22" t="s">
        <v>41</v>
      </c>
      <c r="D10" s="38">
        <v>2.73</v>
      </c>
      <c r="E10" s="38">
        <v>2.895</v>
      </c>
      <c r="F10" s="46"/>
      <c r="G10" s="47"/>
      <c r="H10" s="47"/>
      <c r="I10" s="48"/>
    </row>
    <row r="11" spans="1:9" s="4" customFormat="1" ht="14.25" x14ac:dyDescent="0.2">
      <c r="A11" s="24"/>
      <c r="B11" s="24"/>
      <c r="C11" s="24"/>
      <c r="D11" s="31"/>
      <c r="E11" s="24"/>
      <c r="F11" s="54" t="s">
        <v>24</v>
      </c>
      <c r="G11" s="54"/>
      <c r="H11" s="54" t="s">
        <v>28</v>
      </c>
      <c r="I11" s="54"/>
    </row>
    <row r="12" spans="1:9" s="6" customFormat="1" ht="57" customHeight="1" x14ac:dyDescent="0.25">
      <c r="A12" s="26" t="s">
        <v>15</v>
      </c>
      <c r="B12" s="26" t="s">
        <v>17</v>
      </c>
      <c r="C12" s="26" t="s">
        <v>18</v>
      </c>
      <c r="D12" s="32" t="s">
        <v>23</v>
      </c>
      <c r="E12" s="26" t="s">
        <v>21</v>
      </c>
      <c r="F12" s="26" t="s">
        <v>25</v>
      </c>
      <c r="G12" s="26" t="s">
        <v>26</v>
      </c>
      <c r="H12" s="26" t="s">
        <v>25</v>
      </c>
      <c r="I12" s="26" t="s">
        <v>29</v>
      </c>
    </row>
    <row r="13" spans="1:9" s="4" customFormat="1" ht="14.25" x14ac:dyDescent="0.2">
      <c r="A13" s="24" t="s">
        <v>16</v>
      </c>
      <c r="B13" s="24"/>
      <c r="C13" s="24"/>
      <c r="D13" s="31"/>
      <c r="E13" s="24" t="s">
        <v>22</v>
      </c>
      <c r="F13" s="24" t="s">
        <v>30</v>
      </c>
      <c r="G13" s="24" t="s">
        <v>27</v>
      </c>
      <c r="H13" s="24" t="s">
        <v>30</v>
      </c>
      <c r="I13" s="24" t="s">
        <v>27</v>
      </c>
    </row>
    <row r="14" spans="1:9" s="4" customFormat="1" ht="14.25" x14ac:dyDescent="0.2">
      <c r="A14" s="54" t="s">
        <v>19</v>
      </c>
      <c r="B14" s="54"/>
      <c r="C14" s="54"/>
      <c r="D14" s="54"/>
      <c r="E14" s="54"/>
      <c r="F14" s="54"/>
      <c r="G14" s="54"/>
      <c r="H14" s="54"/>
      <c r="I14" s="54"/>
    </row>
    <row r="15" spans="1:9" x14ac:dyDescent="0.25">
      <c r="A15" s="25">
        <v>30</v>
      </c>
      <c r="B15" s="25">
        <v>0.45</v>
      </c>
      <c r="C15" s="22"/>
      <c r="D15" s="23">
        <f t="shared" ref="D15:D24" si="0">(B15*$E$5*0.02)/1000</f>
        <v>227.322</v>
      </c>
      <c r="E15" s="22">
        <f t="shared" ref="E15:E24" si="1">A15*$H$7</f>
        <v>36</v>
      </c>
      <c r="F15" s="25">
        <v>2400</v>
      </c>
      <c r="G15" s="34">
        <f>D15*100/F15</f>
        <v>9.4717500000000001</v>
      </c>
      <c r="H15" s="25">
        <v>610000</v>
      </c>
      <c r="I15" s="34">
        <f>D15*100/H15</f>
        <v>3.7265901639344262E-2</v>
      </c>
    </row>
    <row r="16" spans="1:9" x14ac:dyDescent="0.25">
      <c r="A16" s="25">
        <v>28</v>
      </c>
      <c r="B16" s="25">
        <v>0.85</v>
      </c>
      <c r="C16" s="22"/>
      <c r="D16" s="23">
        <f t="shared" si="0"/>
        <v>429.38600000000002</v>
      </c>
      <c r="E16" s="22">
        <f t="shared" si="1"/>
        <v>33.6</v>
      </c>
      <c r="F16" s="25">
        <v>8000</v>
      </c>
      <c r="G16" s="34">
        <f t="shared" ref="G16:G28" si="2">D16*100/F16</f>
        <v>5.367325000000001</v>
      </c>
      <c r="H16" s="25">
        <v>850000</v>
      </c>
      <c r="I16" s="34">
        <f t="shared" ref="I16:I33" si="3">D16*100/H16</f>
        <v>5.0516000000000005E-2</v>
      </c>
    </row>
    <row r="17" spans="1:9" x14ac:dyDescent="0.25">
      <c r="A17" s="25">
        <v>26</v>
      </c>
      <c r="B17" s="25">
        <v>1.78</v>
      </c>
      <c r="C17" s="22"/>
      <c r="D17" s="23">
        <f t="shared" si="0"/>
        <v>899.1848</v>
      </c>
      <c r="E17" s="22">
        <f t="shared" si="1"/>
        <v>31.2</v>
      </c>
      <c r="F17" s="25">
        <v>23000</v>
      </c>
      <c r="G17" s="34">
        <f t="shared" si="2"/>
        <v>3.9094991304347824</v>
      </c>
      <c r="H17" s="25">
        <v>1400000</v>
      </c>
      <c r="I17" s="34">
        <f t="shared" si="3"/>
        <v>6.4227485714285715E-2</v>
      </c>
    </row>
    <row r="18" spans="1:9" x14ac:dyDescent="0.25">
      <c r="A18" s="25">
        <v>24</v>
      </c>
      <c r="B18" s="25">
        <v>5.21</v>
      </c>
      <c r="C18" s="22"/>
      <c r="D18" s="23">
        <f t="shared" si="0"/>
        <v>2631.8836000000001</v>
      </c>
      <c r="E18" s="22">
        <f t="shared" si="1"/>
        <v>28.799999999999997</v>
      </c>
      <c r="F18" s="25">
        <v>52000</v>
      </c>
      <c r="G18" s="34">
        <f t="shared" si="2"/>
        <v>5.0613146153846147</v>
      </c>
      <c r="H18" s="25">
        <v>2100000</v>
      </c>
      <c r="I18" s="34">
        <f t="shared" si="3"/>
        <v>0.12532779047619047</v>
      </c>
    </row>
    <row r="19" spans="1:9" x14ac:dyDescent="0.25">
      <c r="A19" s="25">
        <v>22</v>
      </c>
      <c r="B19" s="25">
        <v>7.85</v>
      </c>
      <c r="C19" s="22"/>
      <c r="D19" s="23">
        <f t="shared" si="0"/>
        <v>3965.5059999999999</v>
      </c>
      <c r="E19" s="22">
        <f t="shared" si="1"/>
        <v>26.4</v>
      </c>
      <c r="F19" s="25">
        <v>300000</v>
      </c>
      <c r="G19" s="34">
        <f t="shared" si="2"/>
        <v>1.3218353333333333</v>
      </c>
      <c r="H19" s="25">
        <v>2400000</v>
      </c>
      <c r="I19" s="34">
        <f t="shared" si="3"/>
        <v>0.16522941666666666</v>
      </c>
    </row>
    <row r="20" spans="1:9" x14ac:dyDescent="0.25">
      <c r="A20" s="25">
        <v>20</v>
      </c>
      <c r="B20" s="25">
        <v>16.329999999999998</v>
      </c>
      <c r="C20" s="22"/>
      <c r="D20" s="23">
        <f t="shared" si="0"/>
        <v>8249.2627999999986</v>
      </c>
      <c r="E20" s="22">
        <f t="shared" si="1"/>
        <v>24</v>
      </c>
      <c r="F20" s="25">
        <v>4000000</v>
      </c>
      <c r="G20" s="34">
        <f t="shared" si="2"/>
        <v>0.20623156999999998</v>
      </c>
      <c r="H20" s="25">
        <v>7000000</v>
      </c>
      <c r="I20" s="34">
        <f t="shared" si="3"/>
        <v>0.11784661142857142</v>
      </c>
    </row>
    <row r="21" spans="1:9" x14ac:dyDescent="0.25">
      <c r="A21" s="25">
        <v>18</v>
      </c>
      <c r="B21" s="25">
        <v>25.15</v>
      </c>
      <c r="C21" s="22"/>
      <c r="D21" s="23">
        <f t="shared" si="0"/>
        <v>12704.773999999999</v>
      </c>
      <c r="E21" s="22">
        <f t="shared" si="1"/>
        <v>21.599999999999998</v>
      </c>
      <c r="F21" s="25"/>
      <c r="G21" s="34"/>
      <c r="H21" s="25">
        <v>14000000</v>
      </c>
      <c r="I21" s="34">
        <f t="shared" si="3"/>
        <v>9.0748385714285701E-2</v>
      </c>
    </row>
    <row r="22" spans="1:9" x14ac:dyDescent="0.25">
      <c r="A22" s="25">
        <v>16</v>
      </c>
      <c r="B22" s="25">
        <v>31.82</v>
      </c>
      <c r="C22" s="22"/>
      <c r="D22" s="23">
        <f t="shared" si="0"/>
        <v>16074.191200000001</v>
      </c>
      <c r="E22" s="22">
        <f t="shared" si="1"/>
        <v>19.2</v>
      </c>
      <c r="F22" s="25"/>
      <c r="G22" s="34"/>
      <c r="H22" s="25">
        <v>39000000</v>
      </c>
      <c r="I22" s="34">
        <f t="shared" si="3"/>
        <v>4.1215874871794872E-2</v>
      </c>
    </row>
    <row r="23" spans="1:9" x14ac:dyDescent="0.25">
      <c r="A23" s="25">
        <v>14</v>
      </c>
      <c r="B23" s="25">
        <v>47.73</v>
      </c>
      <c r="C23" s="22"/>
      <c r="D23" s="23">
        <f t="shared" si="0"/>
        <v>24111.286800000002</v>
      </c>
      <c r="E23" s="22">
        <f t="shared" si="1"/>
        <v>16.8</v>
      </c>
      <c r="F23" s="25"/>
      <c r="G23" s="34"/>
      <c r="H23" s="25"/>
      <c r="I23" s="34"/>
    </row>
    <row r="24" spans="1:9" x14ac:dyDescent="0.25">
      <c r="A24" s="25">
        <v>12</v>
      </c>
      <c r="B24" s="25">
        <v>182.02</v>
      </c>
      <c r="C24" s="22"/>
      <c r="D24" s="23">
        <f t="shared" si="0"/>
        <v>91949.223200000008</v>
      </c>
      <c r="E24" s="22">
        <f t="shared" si="1"/>
        <v>14.399999999999999</v>
      </c>
      <c r="F24" s="25"/>
      <c r="G24" s="34"/>
      <c r="H24" s="25"/>
      <c r="I24" s="34"/>
    </row>
    <row r="25" spans="1:9" s="4" customFormat="1" ht="15" customHeight="1" x14ac:dyDescent="0.2">
      <c r="A25" s="54" t="s">
        <v>20</v>
      </c>
      <c r="B25" s="54"/>
      <c r="C25" s="54"/>
      <c r="D25" s="54"/>
      <c r="E25" s="54"/>
      <c r="F25" s="54"/>
      <c r="G25" s="54"/>
      <c r="H25" s="54"/>
      <c r="I25" s="54"/>
    </row>
    <row r="26" spans="1:9" x14ac:dyDescent="0.25">
      <c r="A26" s="25">
        <v>52</v>
      </c>
      <c r="B26" s="25">
        <v>1.19</v>
      </c>
      <c r="C26" s="22"/>
      <c r="D26" s="23">
        <f t="shared" ref="D26:D35" si="4">(B26*$E$5*0.02)/1000</f>
        <v>601.1404</v>
      </c>
      <c r="E26" s="22">
        <f t="shared" ref="E26:E35" si="5">A26*$H$7</f>
        <v>62.4</v>
      </c>
      <c r="F26" s="25">
        <v>190000</v>
      </c>
      <c r="G26" s="34">
        <f t="shared" si="2"/>
        <v>0.31638968421052632</v>
      </c>
      <c r="H26" s="25">
        <v>430000</v>
      </c>
      <c r="I26" s="34">
        <f t="shared" si="3"/>
        <v>0.13980009302325583</v>
      </c>
    </row>
    <row r="27" spans="1:9" x14ac:dyDescent="0.25">
      <c r="A27" s="25">
        <v>48</v>
      </c>
      <c r="B27" s="25">
        <v>2.91</v>
      </c>
      <c r="C27" s="22"/>
      <c r="D27" s="23">
        <f t="shared" si="4"/>
        <v>1470.0156000000002</v>
      </c>
      <c r="E27" s="22">
        <f t="shared" si="5"/>
        <v>57.599999999999994</v>
      </c>
      <c r="F27" s="25">
        <v>800000</v>
      </c>
      <c r="G27" s="34">
        <f t="shared" si="2"/>
        <v>0.18375195000000002</v>
      </c>
      <c r="H27" s="25">
        <v>630000</v>
      </c>
      <c r="I27" s="34">
        <f t="shared" si="3"/>
        <v>0.23333580952380956</v>
      </c>
    </row>
    <row r="28" spans="1:9" x14ac:dyDescent="0.25">
      <c r="A28" s="25">
        <v>44</v>
      </c>
      <c r="B28" s="25">
        <v>8.01</v>
      </c>
      <c r="C28" s="22"/>
      <c r="D28" s="23">
        <f t="shared" si="4"/>
        <v>4046.3316</v>
      </c>
      <c r="E28" s="22">
        <f t="shared" si="5"/>
        <v>52.8</v>
      </c>
      <c r="F28" s="25">
        <v>10000000</v>
      </c>
      <c r="G28" s="34">
        <f t="shared" si="2"/>
        <v>4.0463315999999999E-2</v>
      </c>
      <c r="H28" s="25">
        <v>1000000</v>
      </c>
      <c r="I28" s="34">
        <f t="shared" si="3"/>
        <v>0.40463315999999999</v>
      </c>
    </row>
    <row r="29" spans="1:9" x14ac:dyDescent="0.25">
      <c r="A29" s="25">
        <v>40</v>
      </c>
      <c r="B29" s="25">
        <v>21.31</v>
      </c>
      <c r="C29" s="22"/>
      <c r="D29" s="23">
        <f t="shared" si="4"/>
        <v>10764.9596</v>
      </c>
      <c r="E29" s="22">
        <f t="shared" si="5"/>
        <v>48</v>
      </c>
      <c r="F29" s="25"/>
      <c r="G29" s="34"/>
      <c r="H29" s="25">
        <v>1900000</v>
      </c>
      <c r="I29" s="34">
        <f t="shared" si="3"/>
        <v>0.56657682105263152</v>
      </c>
    </row>
    <row r="30" spans="1:9" x14ac:dyDescent="0.25">
      <c r="A30" s="25">
        <v>36</v>
      </c>
      <c r="B30" s="25">
        <v>56.25</v>
      </c>
      <c r="C30" s="22"/>
      <c r="D30" s="23">
        <f t="shared" si="4"/>
        <v>28415.25</v>
      </c>
      <c r="E30" s="22">
        <f t="shared" si="5"/>
        <v>43.199999999999996</v>
      </c>
      <c r="F30" s="25"/>
      <c r="G30" s="34"/>
      <c r="H30" s="25">
        <v>3800000</v>
      </c>
      <c r="I30" s="34">
        <f t="shared" si="3"/>
        <v>0.74776973684210524</v>
      </c>
    </row>
    <row r="31" spans="1:9" x14ac:dyDescent="0.25">
      <c r="A31" s="25">
        <v>32</v>
      </c>
      <c r="B31" s="25">
        <v>103.63</v>
      </c>
      <c r="C31" s="22"/>
      <c r="D31" s="23">
        <f t="shared" si="4"/>
        <v>52349.730800000005</v>
      </c>
      <c r="E31" s="22">
        <f t="shared" si="5"/>
        <v>38.4</v>
      </c>
      <c r="F31" s="25"/>
      <c r="G31" s="34"/>
      <c r="H31" s="25">
        <v>8000000</v>
      </c>
      <c r="I31" s="34">
        <f t="shared" si="3"/>
        <v>0.65437163500000006</v>
      </c>
    </row>
    <row r="32" spans="1:9" x14ac:dyDescent="0.25">
      <c r="A32" s="25">
        <v>28</v>
      </c>
      <c r="B32" s="25">
        <v>121.22</v>
      </c>
      <c r="C32" s="22"/>
      <c r="D32" s="23">
        <f t="shared" si="4"/>
        <v>61235.495200000005</v>
      </c>
      <c r="E32" s="22">
        <f t="shared" si="5"/>
        <v>33.6</v>
      </c>
      <c r="F32" s="25"/>
      <c r="G32" s="34"/>
      <c r="H32" s="25">
        <v>20000000</v>
      </c>
      <c r="I32" s="34">
        <f t="shared" si="3"/>
        <v>0.306177476</v>
      </c>
    </row>
    <row r="33" spans="1:9" x14ac:dyDescent="0.25">
      <c r="A33" s="22">
        <v>24</v>
      </c>
      <c r="B33" s="22">
        <v>72.540000000000006</v>
      </c>
      <c r="C33" s="22"/>
      <c r="D33" s="23">
        <f t="shared" si="4"/>
        <v>36644.306400000009</v>
      </c>
      <c r="E33" s="22">
        <f t="shared" si="5"/>
        <v>28.799999999999997</v>
      </c>
      <c r="F33" s="22"/>
      <c r="G33" s="22"/>
      <c r="H33" s="22">
        <v>100000000</v>
      </c>
      <c r="I33" s="34">
        <f t="shared" si="3"/>
        <v>3.6644306400000014E-2</v>
      </c>
    </row>
    <row r="34" spans="1:9" x14ac:dyDescent="0.25">
      <c r="A34" s="22">
        <v>20</v>
      </c>
      <c r="B34" s="22">
        <v>85.94</v>
      </c>
      <c r="C34" s="22"/>
      <c r="D34" s="23">
        <f t="shared" si="4"/>
        <v>43413.450400000002</v>
      </c>
      <c r="E34" s="22">
        <f t="shared" si="5"/>
        <v>24</v>
      </c>
      <c r="F34" s="22"/>
      <c r="G34" s="22"/>
      <c r="H34" s="22"/>
      <c r="I34" s="34"/>
    </row>
    <row r="35" spans="1:9" x14ac:dyDescent="0.25">
      <c r="A35" s="22">
        <v>16</v>
      </c>
      <c r="B35" s="22">
        <v>99.34</v>
      </c>
      <c r="C35" s="22"/>
      <c r="D35" s="23">
        <f t="shared" si="4"/>
        <v>50182.594400000002</v>
      </c>
      <c r="E35" s="22">
        <f t="shared" si="5"/>
        <v>19.2</v>
      </c>
      <c r="F35" s="22"/>
      <c r="G35" s="22"/>
      <c r="H35" s="22"/>
      <c r="I35" s="34"/>
    </row>
    <row r="36" spans="1:9" x14ac:dyDescent="0.25">
      <c r="A36" s="22"/>
      <c r="B36" s="22"/>
      <c r="C36" s="22"/>
      <c r="D36" s="23"/>
      <c r="E36" s="22"/>
      <c r="F36" s="27" t="s">
        <v>31</v>
      </c>
      <c r="G36" s="35">
        <f>SUM(G15:G35)</f>
        <v>25.878560599363258</v>
      </c>
      <c r="H36" s="27"/>
      <c r="I36" s="35">
        <f>SUM(I15:I35)</f>
        <v>3.7816865043529408</v>
      </c>
    </row>
  </sheetData>
  <mergeCells count="16">
    <mergeCell ref="A14:I14"/>
    <mergeCell ref="A25:I25"/>
    <mergeCell ref="A2:I2"/>
    <mergeCell ref="F3:F7"/>
    <mergeCell ref="F8:I10"/>
    <mergeCell ref="A7:C7"/>
    <mergeCell ref="F11:G11"/>
    <mergeCell ref="H11:I11"/>
    <mergeCell ref="A8:B8"/>
    <mergeCell ref="A9:B9"/>
    <mergeCell ref="A10:B10"/>
    <mergeCell ref="A1:I1"/>
    <mergeCell ref="A3:D3"/>
    <mergeCell ref="A4:D4"/>
    <mergeCell ref="A5:D5"/>
    <mergeCell ref="A6:D6"/>
  </mergeCells>
  <pageMargins left="0.7" right="0.7" top="0.75" bottom="0.75" header="0.3" footer="0.3"/>
  <pageSetup paperSize="5" scale="86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E7734-856B-4AA5-9E13-40F372ADA689}">
  <sheetPr>
    <pageSetUpPr fitToPage="1"/>
  </sheetPr>
  <dimension ref="A1:I36"/>
  <sheetViews>
    <sheetView workbookViewId="0">
      <selection sqref="A1:I36"/>
    </sheetView>
  </sheetViews>
  <sheetFormatPr defaultRowHeight="15" x14ac:dyDescent="0.25"/>
  <cols>
    <col min="1" max="1" width="9.140625" style="1" customWidth="1"/>
    <col min="2" max="2" width="9.140625" style="1"/>
    <col min="3" max="3" width="12.5703125" style="1" customWidth="1"/>
    <col min="4" max="4" width="16.7109375" style="2" customWidth="1"/>
    <col min="5" max="5" width="12.140625" style="1" customWidth="1"/>
    <col min="6" max="6" width="12.42578125" style="1" customWidth="1"/>
    <col min="7" max="7" width="11.28515625" style="1" customWidth="1"/>
    <col min="8" max="8" width="11.42578125" style="1" customWidth="1"/>
    <col min="9" max="16384" width="9.140625" style="1"/>
  </cols>
  <sheetData>
    <row r="1" spans="1:9" x14ac:dyDescent="0.25">
      <c r="A1" s="54" t="s">
        <v>50</v>
      </c>
      <c r="B1" s="54"/>
      <c r="C1" s="54"/>
      <c r="D1" s="54"/>
      <c r="E1" s="54"/>
      <c r="F1" s="54"/>
      <c r="G1" s="54"/>
      <c r="H1" s="54"/>
      <c r="I1" s="54"/>
    </row>
    <row r="2" spans="1:9" x14ac:dyDescent="0.25">
      <c r="A2" s="54" t="s">
        <v>46</v>
      </c>
      <c r="B2" s="54"/>
      <c r="C2" s="54"/>
      <c r="D2" s="54"/>
      <c r="E2" s="54"/>
      <c r="F2" s="54"/>
      <c r="G2" s="54"/>
      <c r="H2" s="54"/>
      <c r="I2" s="54"/>
    </row>
    <row r="3" spans="1:9" ht="16.5" customHeight="1" x14ac:dyDescent="0.25">
      <c r="A3" s="55" t="s">
        <v>32</v>
      </c>
      <c r="B3" s="55"/>
      <c r="C3" s="55"/>
      <c r="D3" s="55"/>
      <c r="E3" s="25">
        <v>3460</v>
      </c>
      <c r="F3" s="63"/>
      <c r="G3" s="22" t="s">
        <v>6</v>
      </c>
      <c r="H3" s="25" t="s">
        <v>9</v>
      </c>
      <c r="I3" s="22"/>
    </row>
    <row r="4" spans="1:9" ht="30" x14ac:dyDescent="0.25">
      <c r="A4" s="55" t="s">
        <v>3</v>
      </c>
      <c r="B4" s="55"/>
      <c r="C4" s="55"/>
      <c r="D4" s="55"/>
      <c r="E4" s="25">
        <v>20</v>
      </c>
      <c r="F4" s="63"/>
      <c r="G4" s="36" t="s">
        <v>7</v>
      </c>
      <c r="H4" s="25" t="s">
        <v>9</v>
      </c>
      <c r="I4" s="22"/>
    </row>
    <row r="5" spans="1:9" x14ac:dyDescent="0.25">
      <c r="A5" s="55" t="s">
        <v>4</v>
      </c>
      <c r="B5" s="55"/>
      <c r="C5" s="55"/>
      <c r="D5" s="55"/>
      <c r="E5" s="22">
        <f>E3*E4*365</f>
        <v>25258000</v>
      </c>
      <c r="F5" s="63"/>
      <c r="G5" s="22" t="s">
        <v>10</v>
      </c>
      <c r="H5" s="25">
        <v>150</v>
      </c>
      <c r="I5" s="22" t="s">
        <v>11</v>
      </c>
    </row>
    <row r="6" spans="1:9" x14ac:dyDescent="0.25">
      <c r="A6" s="55" t="s">
        <v>33</v>
      </c>
      <c r="B6" s="55"/>
      <c r="C6" s="55"/>
      <c r="D6" s="55"/>
      <c r="E6" s="25">
        <v>7</v>
      </c>
      <c r="F6" s="63"/>
      <c r="G6" s="22" t="s">
        <v>13</v>
      </c>
      <c r="H6" s="25">
        <v>650</v>
      </c>
      <c r="I6" s="22" t="s">
        <v>12</v>
      </c>
    </row>
    <row r="7" spans="1:9" x14ac:dyDescent="0.25">
      <c r="A7" s="63"/>
      <c r="B7" s="63"/>
      <c r="C7" s="63"/>
      <c r="D7" s="23" t="s">
        <v>19</v>
      </c>
      <c r="E7" s="22" t="s">
        <v>20</v>
      </c>
      <c r="F7" s="63"/>
      <c r="G7" s="22" t="s">
        <v>14</v>
      </c>
      <c r="H7" s="25">
        <v>1.2</v>
      </c>
      <c r="I7" s="22"/>
    </row>
    <row r="8" spans="1:9" x14ac:dyDescent="0.25">
      <c r="A8" s="55" t="s">
        <v>37</v>
      </c>
      <c r="B8" s="55"/>
      <c r="C8" s="22" t="s">
        <v>42</v>
      </c>
      <c r="D8" s="37">
        <v>248</v>
      </c>
      <c r="E8" s="25">
        <v>210</v>
      </c>
      <c r="F8" s="63"/>
      <c r="G8" s="63"/>
      <c r="H8" s="63"/>
      <c r="I8" s="63"/>
    </row>
    <row r="9" spans="1:9" x14ac:dyDescent="0.25">
      <c r="A9" s="55" t="s">
        <v>39</v>
      </c>
      <c r="B9" s="55"/>
      <c r="C9" s="22"/>
      <c r="D9" s="28">
        <f>D8/H6</f>
        <v>0.38153846153846155</v>
      </c>
      <c r="E9" s="28">
        <f>E8/H6</f>
        <v>0.32307692307692309</v>
      </c>
      <c r="F9" s="63"/>
      <c r="G9" s="63"/>
      <c r="H9" s="63"/>
      <c r="I9" s="63"/>
    </row>
    <row r="10" spans="1:9" x14ac:dyDescent="0.25">
      <c r="A10" s="55" t="s">
        <v>40</v>
      </c>
      <c r="B10" s="55"/>
      <c r="C10" s="22" t="s">
        <v>43</v>
      </c>
      <c r="D10" s="38">
        <v>2.54</v>
      </c>
      <c r="E10" s="38">
        <v>2.62</v>
      </c>
      <c r="F10" s="63"/>
      <c r="G10" s="63"/>
      <c r="H10" s="63"/>
      <c r="I10" s="63"/>
    </row>
    <row r="11" spans="1:9" s="4" customFormat="1" ht="14.25" x14ac:dyDescent="0.2">
      <c r="A11" s="54"/>
      <c r="B11" s="54"/>
      <c r="C11" s="54"/>
      <c r="D11" s="54"/>
      <c r="E11" s="54"/>
      <c r="F11" s="54" t="s">
        <v>24</v>
      </c>
      <c r="G11" s="54"/>
      <c r="H11" s="54" t="s">
        <v>28</v>
      </c>
      <c r="I11" s="54"/>
    </row>
    <row r="12" spans="1:9" s="6" customFormat="1" ht="57" customHeight="1" x14ac:dyDescent="0.25">
      <c r="A12" s="26" t="s">
        <v>15</v>
      </c>
      <c r="B12" s="26" t="s">
        <v>17</v>
      </c>
      <c r="C12" s="26" t="s">
        <v>18</v>
      </c>
      <c r="D12" s="32" t="s">
        <v>23</v>
      </c>
      <c r="E12" s="26" t="s">
        <v>21</v>
      </c>
      <c r="F12" s="26" t="s">
        <v>25</v>
      </c>
      <c r="G12" s="26" t="s">
        <v>26</v>
      </c>
      <c r="H12" s="26" t="s">
        <v>25</v>
      </c>
      <c r="I12" s="26" t="s">
        <v>29</v>
      </c>
    </row>
    <row r="13" spans="1:9" s="4" customFormat="1" ht="14.25" x14ac:dyDescent="0.2">
      <c r="A13" s="24" t="s">
        <v>16</v>
      </c>
      <c r="B13" s="24"/>
      <c r="C13" s="24"/>
      <c r="D13" s="31"/>
      <c r="E13" s="24" t="s">
        <v>22</v>
      </c>
      <c r="F13" s="24" t="s">
        <v>30</v>
      </c>
      <c r="G13" s="24" t="s">
        <v>27</v>
      </c>
      <c r="H13" s="24" t="s">
        <v>30</v>
      </c>
      <c r="I13" s="24" t="s">
        <v>27</v>
      </c>
    </row>
    <row r="14" spans="1:9" s="4" customFormat="1" ht="14.25" x14ac:dyDescent="0.2">
      <c r="A14" s="54" t="s">
        <v>19</v>
      </c>
      <c r="B14" s="54"/>
      <c r="C14" s="54"/>
      <c r="D14" s="54"/>
      <c r="E14" s="54"/>
      <c r="F14" s="54"/>
      <c r="G14" s="54"/>
      <c r="H14" s="54"/>
      <c r="I14" s="54"/>
    </row>
    <row r="15" spans="1:9" x14ac:dyDescent="0.25">
      <c r="A15" s="25">
        <v>30</v>
      </c>
      <c r="B15" s="25">
        <v>0.45</v>
      </c>
      <c r="C15" s="22"/>
      <c r="D15" s="23">
        <f t="shared" ref="D15:D24" si="0">(B15*$E$5*0.02)/1000</f>
        <v>227.322</v>
      </c>
      <c r="E15" s="22">
        <f t="shared" ref="E15:E24" si="1">A15*$H$7</f>
        <v>36</v>
      </c>
      <c r="F15" s="25">
        <v>730</v>
      </c>
      <c r="G15" s="34">
        <f>D15*100/F15</f>
        <v>31.14</v>
      </c>
      <c r="H15" s="25">
        <v>150000</v>
      </c>
      <c r="I15" s="34">
        <f>D15*100/H15</f>
        <v>0.15154800000000002</v>
      </c>
    </row>
    <row r="16" spans="1:9" x14ac:dyDescent="0.25">
      <c r="A16" s="25">
        <v>28</v>
      </c>
      <c r="B16" s="25">
        <v>0.85</v>
      </c>
      <c r="C16" s="22"/>
      <c r="D16" s="23">
        <f t="shared" si="0"/>
        <v>429.38600000000002</v>
      </c>
      <c r="E16" s="22">
        <f t="shared" si="1"/>
        <v>33.6</v>
      </c>
      <c r="F16" s="25">
        <v>2600</v>
      </c>
      <c r="G16" s="34">
        <f t="shared" ref="G16:G27" si="2">D16*100/F16</f>
        <v>16.514846153846158</v>
      </c>
      <c r="H16" s="25">
        <v>220000</v>
      </c>
      <c r="I16" s="34">
        <f t="shared" ref="I16:I31" si="3">D16*100/H16</f>
        <v>0.19517545454545457</v>
      </c>
    </row>
    <row r="17" spans="1:9" x14ac:dyDescent="0.25">
      <c r="A17" s="25">
        <v>26</v>
      </c>
      <c r="B17" s="25">
        <v>1.78</v>
      </c>
      <c r="C17" s="22"/>
      <c r="D17" s="23">
        <f t="shared" si="0"/>
        <v>899.1848</v>
      </c>
      <c r="E17" s="22">
        <f t="shared" si="1"/>
        <v>31.2</v>
      </c>
      <c r="F17" s="25">
        <v>7800</v>
      </c>
      <c r="G17" s="34">
        <f t="shared" si="2"/>
        <v>11.528010256410257</v>
      </c>
      <c r="H17" s="25">
        <v>320000</v>
      </c>
      <c r="I17" s="34">
        <f t="shared" si="3"/>
        <v>0.28099524999999997</v>
      </c>
    </row>
    <row r="18" spans="1:9" x14ac:dyDescent="0.25">
      <c r="A18" s="25">
        <v>24</v>
      </c>
      <c r="B18" s="25">
        <v>5.21</v>
      </c>
      <c r="C18" s="22"/>
      <c r="D18" s="23">
        <f t="shared" si="0"/>
        <v>2631.8836000000001</v>
      </c>
      <c r="E18" s="22">
        <f t="shared" si="1"/>
        <v>28.799999999999997</v>
      </c>
      <c r="F18" s="25">
        <v>30000</v>
      </c>
      <c r="G18" s="34">
        <f t="shared" si="2"/>
        <v>8.7729453333333325</v>
      </c>
      <c r="H18" s="25">
        <v>520000</v>
      </c>
      <c r="I18" s="34">
        <f t="shared" si="3"/>
        <v>0.50613146153846156</v>
      </c>
    </row>
    <row r="19" spans="1:9" x14ac:dyDescent="0.25">
      <c r="A19" s="25">
        <v>22</v>
      </c>
      <c r="B19" s="25">
        <v>7.85</v>
      </c>
      <c r="C19" s="22"/>
      <c r="D19" s="23">
        <f t="shared" si="0"/>
        <v>3965.5059999999999</v>
      </c>
      <c r="E19" s="22">
        <f t="shared" si="1"/>
        <v>26.4</v>
      </c>
      <c r="F19" s="25">
        <v>100000</v>
      </c>
      <c r="G19" s="34">
        <f t="shared" si="2"/>
        <v>3.965506</v>
      </c>
      <c r="H19" s="25">
        <v>1000000</v>
      </c>
      <c r="I19" s="34">
        <f t="shared" si="3"/>
        <v>0.39655059999999998</v>
      </c>
    </row>
    <row r="20" spans="1:9" x14ac:dyDescent="0.25">
      <c r="A20" s="25">
        <v>20</v>
      </c>
      <c r="B20" s="25">
        <v>16.329999999999998</v>
      </c>
      <c r="C20" s="22"/>
      <c r="D20" s="23">
        <f t="shared" si="0"/>
        <v>8249.2627999999986</v>
      </c>
      <c r="E20" s="22">
        <f t="shared" si="1"/>
        <v>24</v>
      </c>
      <c r="F20" s="25">
        <v>600000</v>
      </c>
      <c r="G20" s="34">
        <f t="shared" si="2"/>
        <v>1.3748771333333332</v>
      </c>
      <c r="H20" s="25">
        <v>2500000</v>
      </c>
      <c r="I20" s="34">
        <f t="shared" si="3"/>
        <v>0.32997051199999994</v>
      </c>
    </row>
    <row r="21" spans="1:9" x14ac:dyDescent="0.25">
      <c r="A21" s="25">
        <v>18</v>
      </c>
      <c r="B21" s="25">
        <v>25.15</v>
      </c>
      <c r="C21" s="22"/>
      <c r="D21" s="23">
        <f t="shared" si="0"/>
        <v>12704.773999999999</v>
      </c>
      <c r="E21" s="22">
        <f t="shared" si="1"/>
        <v>21.599999999999998</v>
      </c>
      <c r="F21" s="25"/>
      <c r="G21" s="34"/>
      <c r="H21" s="25">
        <v>7000000</v>
      </c>
      <c r="I21" s="34">
        <f t="shared" si="3"/>
        <v>0.1814967714285714</v>
      </c>
    </row>
    <row r="22" spans="1:9" x14ac:dyDescent="0.25">
      <c r="A22" s="25">
        <v>16</v>
      </c>
      <c r="B22" s="25">
        <v>31.82</v>
      </c>
      <c r="C22" s="22"/>
      <c r="D22" s="23">
        <f t="shared" si="0"/>
        <v>16074.191200000001</v>
      </c>
      <c r="E22" s="22">
        <f t="shared" si="1"/>
        <v>19.2</v>
      </c>
      <c r="F22" s="25"/>
      <c r="G22" s="34"/>
      <c r="H22" s="25"/>
      <c r="I22" s="34"/>
    </row>
    <row r="23" spans="1:9" x14ac:dyDescent="0.25">
      <c r="A23" s="25">
        <v>14</v>
      </c>
      <c r="B23" s="25">
        <v>47.73</v>
      </c>
      <c r="C23" s="22"/>
      <c r="D23" s="23">
        <f t="shared" si="0"/>
        <v>24111.286800000002</v>
      </c>
      <c r="E23" s="22">
        <f t="shared" si="1"/>
        <v>16.8</v>
      </c>
      <c r="F23" s="25"/>
      <c r="G23" s="34"/>
      <c r="H23" s="25"/>
      <c r="I23" s="34"/>
    </row>
    <row r="24" spans="1:9" x14ac:dyDescent="0.25">
      <c r="A24" s="25">
        <v>12</v>
      </c>
      <c r="B24" s="25">
        <v>182.02</v>
      </c>
      <c r="C24" s="22"/>
      <c r="D24" s="23">
        <f t="shared" si="0"/>
        <v>91949.223200000008</v>
      </c>
      <c r="E24" s="22">
        <f t="shared" si="1"/>
        <v>14.399999999999999</v>
      </c>
      <c r="F24" s="25"/>
      <c r="G24" s="34"/>
      <c r="H24" s="25"/>
      <c r="I24" s="34"/>
    </row>
    <row r="25" spans="1:9" s="4" customFormat="1" ht="15" customHeight="1" x14ac:dyDescent="0.2">
      <c r="A25" s="54" t="s">
        <v>20</v>
      </c>
      <c r="B25" s="54"/>
      <c r="C25" s="54"/>
      <c r="D25" s="54"/>
      <c r="E25" s="54"/>
      <c r="F25" s="54"/>
      <c r="G25" s="54"/>
      <c r="H25" s="54"/>
      <c r="I25" s="54"/>
    </row>
    <row r="26" spans="1:9" x14ac:dyDescent="0.25">
      <c r="A26" s="25">
        <v>52</v>
      </c>
      <c r="B26" s="25">
        <v>1.19</v>
      </c>
      <c r="C26" s="22"/>
      <c r="D26" s="23">
        <f t="shared" ref="D26:D35" si="4">(B26*$E$5*0.02)/1000</f>
        <v>601.1404</v>
      </c>
      <c r="E26" s="22">
        <f t="shared" ref="E26:E35" si="5">A26*$H$7</f>
        <v>62.4</v>
      </c>
      <c r="F26" s="25">
        <v>140000</v>
      </c>
      <c r="G26" s="34">
        <f t="shared" si="2"/>
        <v>0.42938599999999999</v>
      </c>
      <c r="H26" s="25">
        <v>180000</v>
      </c>
      <c r="I26" s="34">
        <f t="shared" si="3"/>
        <v>0.33396688888888887</v>
      </c>
    </row>
    <row r="27" spans="1:9" x14ac:dyDescent="0.25">
      <c r="A27" s="25">
        <v>48</v>
      </c>
      <c r="B27" s="25">
        <v>2.91</v>
      </c>
      <c r="C27" s="22"/>
      <c r="D27" s="23">
        <f t="shared" si="4"/>
        <v>1470.0156000000002</v>
      </c>
      <c r="E27" s="22">
        <f t="shared" si="5"/>
        <v>57.599999999999994</v>
      </c>
      <c r="F27" s="25">
        <v>700000</v>
      </c>
      <c r="G27" s="34">
        <f t="shared" si="2"/>
        <v>0.21000222857142861</v>
      </c>
      <c r="H27" s="25">
        <v>280000</v>
      </c>
      <c r="I27" s="34">
        <f t="shared" si="3"/>
        <v>0.52500557142857152</v>
      </c>
    </row>
    <row r="28" spans="1:9" x14ac:dyDescent="0.25">
      <c r="A28" s="25">
        <v>44</v>
      </c>
      <c r="B28" s="25">
        <v>8.01</v>
      </c>
      <c r="C28" s="22"/>
      <c r="D28" s="23">
        <f t="shared" si="4"/>
        <v>4046.3316</v>
      </c>
      <c r="E28" s="22">
        <f t="shared" si="5"/>
        <v>52.8</v>
      </c>
      <c r="F28" s="25"/>
      <c r="G28" s="34"/>
      <c r="H28" s="25">
        <v>500000</v>
      </c>
      <c r="I28" s="34">
        <f t="shared" si="3"/>
        <v>0.80926631999999998</v>
      </c>
    </row>
    <row r="29" spans="1:9" x14ac:dyDescent="0.25">
      <c r="A29" s="25">
        <v>40</v>
      </c>
      <c r="B29" s="25">
        <v>21.31</v>
      </c>
      <c r="C29" s="22"/>
      <c r="D29" s="23">
        <f t="shared" si="4"/>
        <v>10764.9596</v>
      </c>
      <c r="E29" s="22">
        <f t="shared" si="5"/>
        <v>48</v>
      </c>
      <c r="F29" s="25"/>
      <c r="G29" s="34"/>
      <c r="H29" s="25">
        <v>1000000</v>
      </c>
      <c r="I29" s="34">
        <f t="shared" si="3"/>
        <v>1.0764959599999999</v>
      </c>
    </row>
    <row r="30" spans="1:9" x14ac:dyDescent="0.25">
      <c r="A30" s="25">
        <v>36</v>
      </c>
      <c r="B30" s="25">
        <v>56.25</v>
      </c>
      <c r="C30" s="22"/>
      <c r="D30" s="23">
        <f t="shared" si="4"/>
        <v>28415.25</v>
      </c>
      <c r="E30" s="22">
        <f t="shared" si="5"/>
        <v>43.199999999999996</v>
      </c>
      <c r="F30" s="25"/>
      <c r="G30" s="34"/>
      <c r="H30" s="25">
        <v>2000000</v>
      </c>
      <c r="I30" s="34">
        <f t="shared" si="3"/>
        <v>1.4207624999999999</v>
      </c>
    </row>
    <row r="31" spans="1:9" x14ac:dyDescent="0.25">
      <c r="A31" s="25">
        <v>32</v>
      </c>
      <c r="B31" s="25">
        <v>103.63</v>
      </c>
      <c r="C31" s="22"/>
      <c r="D31" s="23">
        <f t="shared" si="4"/>
        <v>52349.730800000005</v>
      </c>
      <c r="E31" s="22">
        <f t="shared" si="5"/>
        <v>38.4</v>
      </c>
      <c r="F31" s="25"/>
      <c r="G31" s="34"/>
      <c r="H31" s="25">
        <v>10000000</v>
      </c>
      <c r="I31" s="34">
        <f t="shared" si="3"/>
        <v>0.52349730800000005</v>
      </c>
    </row>
    <row r="32" spans="1:9" x14ac:dyDescent="0.25">
      <c r="A32" s="25">
        <v>28</v>
      </c>
      <c r="B32" s="25">
        <v>121.22</v>
      </c>
      <c r="C32" s="22"/>
      <c r="D32" s="23">
        <f t="shared" si="4"/>
        <v>61235.495200000005</v>
      </c>
      <c r="E32" s="22">
        <f t="shared" si="5"/>
        <v>33.6</v>
      </c>
      <c r="F32" s="25"/>
      <c r="G32" s="34"/>
      <c r="H32" s="25"/>
      <c r="I32" s="34"/>
    </row>
    <row r="33" spans="1:9" x14ac:dyDescent="0.25">
      <c r="A33" s="25">
        <v>24</v>
      </c>
      <c r="B33" s="25">
        <v>72.540000000000006</v>
      </c>
      <c r="C33" s="22"/>
      <c r="D33" s="23">
        <f t="shared" si="4"/>
        <v>36644.306400000009</v>
      </c>
      <c r="E33" s="22">
        <f t="shared" si="5"/>
        <v>28.799999999999997</v>
      </c>
      <c r="F33" s="22"/>
      <c r="G33" s="22"/>
      <c r="H33" s="22"/>
      <c r="I33" s="34"/>
    </row>
    <row r="34" spans="1:9" x14ac:dyDescent="0.25">
      <c r="A34" s="25">
        <v>20</v>
      </c>
      <c r="B34" s="25">
        <v>85.94</v>
      </c>
      <c r="C34" s="22"/>
      <c r="D34" s="23">
        <f t="shared" si="4"/>
        <v>43413.450400000002</v>
      </c>
      <c r="E34" s="22">
        <f t="shared" si="5"/>
        <v>24</v>
      </c>
      <c r="F34" s="22"/>
      <c r="G34" s="22"/>
      <c r="H34" s="22"/>
      <c r="I34" s="34"/>
    </row>
    <row r="35" spans="1:9" x14ac:dyDescent="0.25">
      <c r="A35" s="25">
        <v>16</v>
      </c>
      <c r="B35" s="25">
        <v>99.34</v>
      </c>
      <c r="C35" s="22"/>
      <c r="D35" s="23">
        <f t="shared" si="4"/>
        <v>50182.594400000002</v>
      </c>
      <c r="E35" s="22">
        <f t="shared" si="5"/>
        <v>19.2</v>
      </c>
      <c r="F35" s="22"/>
      <c r="G35" s="22"/>
      <c r="H35" s="22"/>
      <c r="I35" s="34"/>
    </row>
    <row r="36" spans="1:9" x14ac:dyDescent="0.25">
      <c r="A36" s="22"/>
      <c r="B36" s="22"/>
      <c r="C36" s="22"/>
      <c r="D36" s="23"/>
      <c r="E36" s="22"/>
      <c r="F36" s="27" t="s">
        <v>31</v>
      </c>
      <c r="G36" s="35">
        <f>SUM(G15:G35)</f>
        <v>73.935573105494498</v>
      </c>
      <c r="H36" s="27"/>
      <c r="I36" s="35">
        <f>SUM(I15:I35)</f>
        <v>6.7308625978299474</v>
      </c>
    </row>
  </sheetData>
  <mergeCells count="17">
    <mergeCell ref="A1:I1"/>
    <mergeCell ref="A2:I2"/>
    <mergeCell ref="F8:I10"/>
    <mergeCell ref="F3:F7"/>
    <mergeCell ref="A3:D3"/>
    <mergeCell ref="A4:D4"/>
    <mergeCell ref="A5:D5"/>
    <mergeCell ref="A6:D6"/>
    <mergeCell ref="A7:C7"/>
    <mergeCell ref="A8:B8"/>
    <mergeCell ref="A9:B9"/>
    <mergeCell ref="A10:B10"/>
    <mergeCell ref="A11:E11"/>
    <mergeCell ref="A14:I14"/>
    <mergeCell ref="A25:I25"/>
    <mergeCell ref="F11:G11"/>
    <mergeCell ref="H11:I11"/>
  </mergeCells>
  <pageMargins left="0.7" right="0.7" top="0.75" bottom="0.75" header="0.3" footer="0.3"/>
  <pageSetup paperSize="5" scale="86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F952F-9D21-42A5-99FA-8DC5D441E02D}">
  <sheetPr>
    <pageSetUpPr fitToPage="1"/>
  </sheetPr>
  <dimension ref="A1:G20"/>
  <sheetViews>
    <sheetView tabSelected="1" workbookViewId="0">
      <selection sqref="A1:G20"/>
    </sheetView>
  </sheetViews>
  <sheetFormatPr defaultRowHeight="15" x14ac:dyDescent="0.25"/>
  <cols>
    <col min="1" max="1" width="22.140625" customWidth="1"/>
    <col min="2" max="2" width="15" customWidth="1"/>
    <col min="3" max="3" width="14.140625" customWidth="1"/>
    <col min="7" max="7" width="11.28515625" customWidth="1"/>
  </cols>
  <sheetData>
    <row r="1" spans="1:7" ht="15.75" x14ac:dyDescent="0.25">
      <c r="A1" s="64" t="s">
        <v>76</v>
      </c>
      <c r="B1" s="64"/>
      <c r="C1" s="64"/>
      <c r="D1" s="64"/>
      <c r="E1" s="64"/>
      <c r="F1" s="64"/>
      <c r="G1" s="64"/>
    </row>
    <row r="2" spans="1:7" ht="15.75" x14ac:dyDescent="0.25">
      <c r="A2" s="65" t="s">
        <v>72</v>
      </c>
      <c r="B2" s="66"/>
      <c r="C2" s="67"/>
      <c r="D2" s="67"/>
      <c r="E2" s="67"/>
      <c r="F2" s="67"/>
      <c r="G2" s="67"/>
    </row>
    <row r="3" spans="1:7" ht="15.75" x14ac:dyDescent="0.25">
      <c r="A3" s="68" t="s">
        <v>75</v>
      </c>
      <c r="B3" s="67">
        <v>4</v>
      </c>
      <c r="C3" s="67" t="s">
        <v>27</v>
      </c>
      <c r="D3" s="67"/>
      <c r="E3" s="67"/>
      <c r="F3" s="67"/>
      <c r="G3" s="67"/>
    </row>
    <row r="4" spans="1:7" ht="15.75" x14ac:dyDescent="0.25">
      <c r="A4" s="68" t="s">
        <v>73</v>
      </c>
      <c r="B4" s="67">
        <v>20</v>
      </c>
      <c r="C4" s="67" t="s">
        <v>74</v>
      </c>
      <c r="D4" s="67"/>
      <c r="E4" s="67"/>
      <c r="F4" s="67"/>
      <c r="G4" s="67"/>
    </row>
    <row r="5" spans="1:7" ht="15.75" x14ac:dyDescent="0.25">
      <c r="A5" s="70" t="s">
        <v>51</v>
      </c>
      <c r="B5" s="70" t="s">
        <v>52</v>
      </c>
      <c r="C5" s="70" t="s">
        <v>53</v>
      </c>
      <c r="D5" s="70" t="s">
        <v>54</v>
      </c>
      <c r="E5" s="70" t="s">
        <v>55</v>
      </c>
      <c r="F5" s="70" t="s">
        <v>56</v>
      </c>
      <c r="G5" s="70" t="s">
        <v>57</v>
      </c>
    </row>
    <row r="6" spans="1:7" ht="15.75" x14ac:dyDescent="0.25">
      <c r="A6" s="67" t="s">
        <v>58</v>
      </c>
      <c r="B6" s="67">
        <v>136</v>
      </c>
      <c r="C6" s="67">
        <v>1.5239999999999999E-4</v>
      </c>
      <c r="D6" s="67">
        <v>29.78</v>
      </c>
      <c r="E6" s="67">
        <v>0.5</v>
      </c>
      <c r="F6" s="67">
        <v>1</v>
      </c>
      <c r="G6" s="69">
        <f>B6*C6*D6*E6*F6</f>
        <v>0.30861609600000001</v>
      </c>
    </row>
    <row r="7" spans="1:7" ht="15.75" x14ac:dyDescent="0.25">
      <c r="A7" s="67" t="s">
        <v>59</v>
      </c>
      <c r="B7" s="67">
        <v>3882</v>
      </c>
      <c r="C7" s="67">
        <v>5.4400000000000001E-5</v>
      </c>
      <c r="D7" s="67">
        <v>29.78</v>
      </c>
      <c r="E7" s="67">
        <v>0.5</v>
      </c>
      <c r="F7" s="67">
        <v>1</v>
      </c>
      <c r="G7" s="69">
        <f t="shared" ref="G7:G19" si="0">B7*C7*D7*E7*F7</f>
        <v>3.1444821119999999</v>
      </c>
    </row>
    <row r="8" spans="1:7" ht="15.75" x14ac:dyDescent="0.25">
      <c r="A8" s="67" t="s">
        <v>60</v>
      </c>
      <c r="B8" s="67">
        <v>17073</v>
      </c>
      <c r="C8" s="67">
        <v>4.2200000000000001E-4</v>
      </c>
      <c r="D8" s="67">
        <v>29.78</v>
      </c>
      <c r="E8" s="67">
        <v>0.5</v>
      </c>
      <c r="F8" s="67">
        <v>1</v>
      </c>
      <c r="G8" s="69">
        <f t="shared" si="0"/>
        <v>107.27956134000001</v>
      </c>
    </row>
    <row r="9" spans="1:7" ht="15.75" x14ac:dyDescent="0.25">
      <c r="A9" s="67" t="s">
        <v>61</v>
      </c>
      <c r="B9" s="67">
        <v>2242</v>
      </c>
      <c r="C9" s="67">
        <v>1.2E-2</v>
      </c>
      <c r="D9" s="67">
        <v>29.78</v>
      </c>
      <c r="E9" s="67">
        <v>0.5</v>
      </c>
      <c r="F9" s="67">
        <v>1</v>
      </c>
      <c r="G9" s="69">
        <f t="shared" si="0"/>
        <v>400.60056000000003</v>
      </c>
    </row>
    <row r="10" spans="1:7" ht="15.75" x14ac:dyDescent="0.25">
      <c r="A10" s="67" t="s">
        <v>62</v>
      </c>
      <c r="B10" s="67">
        <v>448</v>
      </c>
      <c r="C10" s="67">
        <v>0.56999999999999995</v>
      </c>
      <c r="D10" s="67">
        <v>29.78</v>
      </c>
      <c r="E10" s="67">
        <v>0.5</v>
      </c>
      <c r="F10" s="67">
        <v>1</v>
      </c>
      <c r="G10" s="69">
        <f t="shared" si="0"/>
        <v>3802.3103999999998</v>
      </c>
    </row>
    <row r="11" spans="1:7" ht="15.75" x14ac:dyDescent="0.25">
      <c r="A11" s="67" t="s">
        <v>71</v>
      </c>
      <c r="B11" s="67">
        <v>614</v>
      </c>
      <c r="C11" s="67">
        <v>3.8</v>
      </c>
      <c r="D11" s="67">
        <v>29.78</v>
      </c>
      <c r="E11" s="67">
        <v>0.5</v>
      </c>
      <c r="F11" s="67">
        <v>1</v>
      </c>
      <c r="G11" s="69">
        <f t="shared" si="0"/>
        <v>34741.347999999998</v>
      </c>
    </row>
    <row r="12" spans="1:7" ht="15.75" x14ac:dyDescent="0.25">
      <c r="A12" s="67" t="s">
        <v>63</v>
      </c>
      <c r="B12" s="67">
        <v>110</v>
      </c>
      <c r="C12" s="67">
        <v>4.54</v>
      </c>
      <c r="D12" s="67">
        <v>29.78</v>
      </c>
      <c r="E12" s="67">
        <v>0.5</v>
      </c>
      <c r="F12" s="67">
        <v>1</v>
      </c>
      <c r="G12" s="69">
        <f t="shared" si="0"/>
        <v>7436.0659999999998</v>
      </c>
    </row>
    <row r="13" spans="1:7" ht="15.75" x14ac:dyDescent="0.25">
      <c r="A13" s="67" t="s">
        <v>64</v>
      </c>
      <c r="B13" s="67">
        <v>48</v>
      </c>
      <c r="C13" s="67">
        <v>2.15</v>
      </c>
      <c r="D13" s="67">
        <v>29.78</v>
      </c>
      <c r="E13" s="67">
        <v>0.5</v>
      </c>
      <c r="F13" s="67">
        <v>1</v>
      </c>
      <c r="G13" s="69">
        <f t="shared" si="0"/>
        <v>1536.6479999999999</v>
      </c>
    </row>
    <row r="14" spans="1:7" ht="15.75" x14ac:dyDescent="0.25">
      <c r="A14" s="67" t="s">
        <v>65</v>
      </c>
      <c r="B14" s="67">
        <v>360</v>
      </c>
      <c r="C14" s="67">
        <v>6.5</v>
      </c>
      <c r="D14" s="67">
        <v>29.78</v>
      </c>
      <c r="E14" s="67">
        <v>0.5</v>
      </c>
      <c r="F14" s="67">
        <v>1</v>
      </c>
      <c r="G14" s="69">
        <f t="shared" si="0"/>
        <v>34842.6</v>
      </c>
    </row>
    <row r="15" spans="1:7" ht="15.75" x14ac:dyDescent="0.25">
      <c r="A15" s="67" t="s">
        <v>66</v>
      </c>
      <c r="B15" s="67">
        <v>0</v>
      </c>
      <c r="C15" s="67">
        <v>3.85</v>
      </c>
      <c r="D15" s="67">
        <v>29.78</v>
      </c>
      <c r="E15" s="67">
        <v>0.5</v>
      </c>
      <c r="F15" s="67">
        <v>1</v>
      </c>
      <c r="G15" s="69">
        <f t="shared" si="0"/>
        <v>0</v>
      </c>
    </row>
    <row r="16" spans="1:7" ht="15.75" x14ac:dyDescent="0.25">
      <c r="A16" s="67" t="s">
        <v>67</v>
      </c>
      <c r="B16" s="67">
        <v>33</v>
      </c>
      <c r="C16" s="67">
        <v>0.98</v>
      </c>
      <c r="D16" s="67">
        <v>29.78</v>
      </c>
      <c r="E16" s="67">
        <v>0.5</v>
      </c>
      <c r="F16" s="67">
        <v>1</v>
      </c>
      <c r="G16" s="69">
        <f t="shared" si="0"/>
        <v>481.54259999999994</v>
      </c>
    </row>
    <row r="17" spans="1:7" ht="15.75" x14ac:dyDescent="0.25">
      <c r="A17" s="67" t="s">
        <v>68</v>
      </c>
      <c r="B17" s="67">
        <v>14</v>
      </c>
      <c r="C17" s="67">
        <v>1.07</v>
      </c>
      <c r="D17" s="67">
        <v>29.78</v>
      </c>
      <c r="E17" s="67">
        <v>0.5</v>
      </c>
      <c r="F17" s="67">
        <v>1</v>
      </c>
      <c r="G17" s="69">
        <f t="shared" si="0"/>
        <v>223.05220000000003</v>
      </c>
    </row>
    <row r="18" spans="1:7" ht="15.75" x14ac:dyDescent="0.25">
      <c r="A18" s="67" t="s">
        <v>69</v>
      </c>
      <c r="B18" s="67">
        <v>13</v>
      </c>
      <c r="C18" s="67">
        <v>1.05</v>
      </c>
      <c r="D18" s="67">
        <v>29.78</v>
      </c>
      <c r="E18" s="67">
        <v>0.5</v>
      </c>
      <c r="F18" s="67">
        <v>1</v>
      </c>
      <c r="G18" s="69">
        <f t="shared" si="0"/>
        <v>203.24850000000001</v>
      </c>
    </row>
    <row r="19" spans="1:7" ht="15.75" x14ac:dyDescent="0.25">
      <c r="A19" s="67" t="s">
        <v>70</v>
      </c>
      <c r="B19" s="67">
        <v>24837</v>
      </c>
      <c r="C19" s="67">
        <v>1.5399999999999999E-3</v>
      </c>
      <c r="D19" s="67">
        <v>29.78</v>
      </c>
      <c r="E19" s="67">
        <v>0.5</v>
      </c>
      <c r="F19" s="67">
        <v>1</v>
      </c>
      <c r="G19" s="69">
        <f t="shared" si="0"/>
        <v>569.52731219999998</v>
      </c>
    </row>
    <row r="20" spans="1:7" ht="15.75" x14ac:dyDescent="0.25">
      <c r="A20" s="67"/>
      <c r="B20" s="67"/>
      <c r="C20" s="67"/>
      <c r="D20" s="67"/>
      <c r="E20" s="67"/>
      <c r="F20" s="67"/>
      <c r="G20" s="69">
        <f>SUM(G6:G19)</f>
        <v>84347.676231748002</v>
      </c>
    </row>
  </sheetData>
  <mergeCells count="2">
    <mergeCell ref="A1:G1"/>
    <mergeCell ref="A2:B2"/>
  </mergeCells>
  <pageMargins left="0.7" right="0.7" top="0.75" bottom="0.75" header="0.3" footer="0.3"/>
  <pageSetup paperSize="9" scale="9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Prob 12.3</vt:lpstr>
      <vt:lpstr>Prob 12.4</vt:lpstr>
      <vt:lpstr>Prob 12.5</vt:lpstr>
      <vt:lpstr>Prob 12.11</vt:lpstr>
      <vt:lpstr>Prob 12.12</vt:lpstr>
      <vt:lpstr>Final project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Engr. Usman Iftikhar</dc:creator>
  <cp:lastModifiedBy>Usman Iftikhar</cp:lastModifiedBy>
  <cp:lastPrinted>2019-12-19T08:04:03Z</cp:lastPrinted>
  <dcterms:created xsi:type="dcterms:W3CDTF">2015-06-05T18:17:20Z</dcterms:created>
  <dcterms:modified xsi:type="dcterms:W3CDTF">2019-12-19T08:04:35Z</dcterms:modified>
</cp:coreProperties>
</file>